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172.16.57.10\Datos\Seleccion\PROCESOS EN CURSO\CLIENTES\INECO\2023\TASA DE REPOSICIÓN ESPECÍFICA 2023\0. Documentos preparación\3. Declaración responsable\TRE23 B3\DRs B3\"/>
    </mc:Choice>
  </mc:AlternateContent>
  <xr:revisionPtr revIDLastSave="0" documentId="13_ncr:1_{D188FE1D-C4F5-46C3-BDA3-E03B291ED82C}" xr6:coauthVersionLast="47" xr6:coauthVersionMax="47" xr10:uidLastSave="{00000000-0000-0000-0000-000000000000}"/>
  <workbookProtection workbookAlgorithmName="SHA-512" workbookHashValue="npIzu6N/O5cSmyz7/lZJ5USUvEx5F+bimzP7Bw0pSFTOSzj7e6razQ6GiYbxwpGWCP8xa8CnC1L+Nx6nkVF4XQ==" workbookSaltValue="xp5T/XC4r0N6WG4vfyNkJQ==" workbookSpinCount="100000" lockStructure="1"/>
  <bookViews>
    <workbookView xWindow="22930" yWindow="-110" windowWidth="23260" windowHeight="12460" xr2:uid="{00000000-000D-0000-FFFF-FFFF00000000}"/>
  </bookViews>
  <sheets>
    <sheet name="Declaración responsable" sheetId="10" r:id="rId1"/>
    <sheet name="B3 TRE23 con CE" sheetId="19" state="hidden" r:id="rId2"/>
    <sheet name="Hoja1" sheetId="15" state="hidden" r:id="rId3"/>
  </sheets>
  <externalReferences>
    <externalReference r:id="rId4"/>
    <externalReference r:id="rId5"/>
    <externalReference r:id="rId6"/>
    <externalReference r:id="rId7"/>
    <externalReference r:id="rId8"/>
    <externalReference r:id="rId9"/>
    <externalReference r:id="rId10"/>
  </externalReferences>
  <definedNames>
    <definedName name="_xlnm._FilterDatabase" localSheetId="1" hidden="1">'B3 TRE23 con CE'!$A$2:$P$34</definedName>
    <definedName name="_xlnm._FilterDatabase">#REF!</definedName>
    <definedName name="ala">'B3 TRE23 con CE'!$1:$1048576</definedName>
    <definedName name="_xlnm.Print_Area" localSheetId="0">'Declaración responsable'!$A$2:$L$133</definedName>
    <definedName name="azul" localSheetId="1">'B3 TRE23 con CE'!$1:$1048576</definedName>
    <definedName name="azul">#REF!</definedName>
    <definedName name="B" localSheetId="1">#REF!</definedName>
    <definedName name="B">#REF!</definedName>
    <definedName name="B381G55" localSheetId="1">'[1]TOTAL LISTADO'!#REF!</definedName>
    <definedName name="B381G55">'[1]TOTAL LISTADO'!#REF!</definedName>
    <definedName name="bloque" localSheetId="1">#REF!</definedName>
    <definedName name="bloque">#REF!</definedName>
    <definedName name="caracteriza" localSheetId="1">#REF!</definedName>
    <definedName name="caracteriza">#REF!</definedName>
    <definedName name="casa" localSheetId="1">#REF!</definedName>
    <definedName name="casa">#REF!</definedName>
    <definedName name="CRITERIO" localSheetId="1">[2]SALIDA!#REF!</definedName>
    <definedName name="CRITERIO">[3]SALIDA!#REF!</definedName>
    <definedName name="dato" localSheetId="1">#REF!</definedName>
    <definedName name="dato">#REF!</definedName>
    <definedName name="datos">'B3 TRE23 con CE'!$1:$1048576</definedName>
    <definedName name="eleccion">'[4]ELECCIÓN BLOQUE'!$1:$1048576</definedName>
    <definedName name="entre" localSheetId="1">#REF!</definedName>
    <definedName name="entre">#REF!</definedName>
    <definedName name="excel" localSheetId="1">#REF!</definedName>
    <definedName name="excel">#REF!</definedName>
    <definedName name="gerencia" localSheetId="1">#REF!</definedName>
    <definedName name="gerencia">#REF!</definedName>
    <definedName name="gt" localSheetId="1">#REF!</definedName>
    <definedName name="gt">#REF!</definedName>
    <definedName name="hoja" localSheetId="1">#REF!</definedName>
    <definedName name="hoja">#REF!</definedName>
    <definedName name="hoja9" localSheetId="1">#REF!</definedName>
    <definedName name="hoja9">#REF!</definedName>
    <definedName name="Informe" localSheetId="1">#REF!</definedName>
    <definedName name="Informe">#REF!</definedName>
    <definedName name="jp" localSheetId="1">#REF!</definedName>
    <definedName name="jp">#REF!</definedName>
    <definedName name="list">'[5]TRAGSA PRUEBAS PRESENCIALES'!$1:$1048576</definedName>
    <definedName name="lista" localSheetId="1">'B3 TRE23 con CE'!$1:$1048576</definedName>
    <definedName name="lista">#REF!</definedName>
    <definedName name="listado" localSheetId="1">'B3 TRE23 con CE'!$1:$1048576</definedName>
    <definedName name="listado">#REF!</definedName>
    <definedName name="listado2">'B3 TRE23 con CE'!$1:$1048576</definedName>
    <definedName name="loca" localSheetId="1">#REF!</definedName>
    <definedName name="loca">#REF!</definedName>
    <definedName name="lote" localSheetId="1">#REF!</definedName>
    <definedName name="lote">#REF!</definedName>
    <definedName name="MAESTROREV2" localSheetId="1">#REF!</definedName>
    <definedName name="MAESTROREV2">#REF!</definedName>
    <definedName name="naranja" localSheetId="1">#REF!</definedName>
    <definedName name="naranja">#REF!</definedName>
    <definedName name="º" localSheetId="1">#REF!</definedName>
    <definedName name="º">#REF!</definedName>
    <definedName name="pago" localSheetId="1">#REF!</definedName>
    <definedName name="pago">#REF!</definedName>
    <definedName name="refe" localSheetId="1">'[6]TRAGSA 1 (2)'!$1:$1048576</definedName>
    <definedName name="refe">'[7]TRAGSA 1 (2)'!$1:$1048576</definedName>
    <definedName name="s" localSheetId="1">#REF!</definedName>
    <definedName name="s">#REF!</definedName>
    <definedName name="SALIDA" localSheetId="1">[2]SALIDA!#REF!</definedName>
    <definedName name="SALIDA">[3]SALIDA!#REF!</definedName>
    <definedName name="Sara" localSheetId="1">#REF!</definedName>
    <definedName name="Sara">#REF!</definedName>
    <definedName name="tabla" localSheetId="1">#REF!</definedName>
    <definedName name="tabla">#REF!</definedName>
    <definedName name="TC">#REF!</definedName>
    <definedName name="titulo" localSheetId="1">#REF!</definedName>
    <definedName name="titulo">#REF!</definedName>
    <definedName name="tragsa" localSheetId="1">#REF!</definedName>
    <definedName name="tragsa">#REF!</definedName>
    <definedName name="TRAGSATEC" localSheetId="1">#REF!</definedName>
    <definedName name="TRAGSATEC">#REF!</definedName>
    <definedName name="vacantes">#REF!</definedName>
    <definedName name="vaqcantes">#REF!</definedName>
    <definedName name="xxx" localSheetId="1">#REF!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9" i="10" l="1"/>
  <c r="A28" i="10"/>
  <c r="A27" i="10"/>
  <c r="A26" i="10"/>
  <c r="A25" i="10"/>
  <c r="A24" i="10"/>
  <c r="B22" i="10"/>
  <c r="B21" i="10"/>
  <c r="B20" i="10"/>
  <c r="B19" i="10"/>
  <c r="A13" i="10"/>
  <c r="K10" i="10"/>
  <c r="D10" i="10"/>
  <c r="G10" i="10"/>
  <c r="L105" i="10" l="1"/>
  <c r="L115" i="10" l="1"/>
  <c r="L116" i="10"/>
  <c r="L117" i="10"/>
  <c r="L118" i="10"/>
  <c r="L119" i="10"/>
  <c r="L114" i="10"/>
  <c r="L111" i="10"/>
  <c r="L110" i="10"/>
  <c r="L109" i="10"/>
  <c r="L106" i="10"/>
  <c r="J100" i="10"/>
  <c r="K100" i="10"/>
  <c r="F100" i="10"/>
  <c r="K99" i="10"/>
  <c r="J99" i="10"/>
  <c r="F99" i="10"/>
  <c r="K98" i="10"/>
  <c r="J98" i="10"/>
  <c r="F98" i="10"/>
  <c r="K97" i="10"/>
  <c r="J97" i="10"/>
  <c r="F97" i="10"/>
  <c r="K96" i="10"/>
  <c r="J96" i="10"/>
  <c r="F96" i="10"/>
  <c r="K95" i="10"/>
  <c r="J95" i="10"/>
  <c r="F95" i="10"/>
  <c r="K94" i="10"/>
  <c r="J94" i="10"/>
  <c r="F94" i="10"/>
  <c r="K93" i="10"/>
  <c r="J93" i="10"/>
  <c r="F93" i="10"/>
  <c r="K92" i="10"/>
  <c r="J92" i="10"/>
  <c r="F92" i="10"/>
  <c r="K91" i="10"/>
  <c r="J91" i="10"/>
  <c r="F91" i="10"/>
  <c r="K90" i="10"/>
  <c r="J90" i="10"/>
  <c r="K89" i="10"/>
  <c r="J89" i="10"/>
  <c r="K88" i="10"/>
  <c r="J88" i="10"/>
  <c r="K87" i="10"/>
  <c r="J87" i="10"/>
  <c r="K83" i="10"/>
  <c r="J83" i="10"/>
  <c r="F83" i="10"/>
  <c r="K82" i="10"/>
  <c r="J82" i="10"/>
  <c r="F82" i="10"/>
  <c r="K81" i="10"/>
  <c r="J81" i="10"/>
  <c r="F81" i="10"/>
  <c r="K80" i="10"/>
  <c r="J80" i="10"/>
  <c r="F80" i="10"/>
  <c r="K79" i="10"/>
  <c r="J79" i="10"/>
  <c r="K78" i="10"/>
  <c r="J78" i="10"/>
  <c r="K77" i="10"/>
  <c r="J77" i="10"/>
  <c r="K76" i="10"/>
  <c r="J76" i="10"/>
  <c r="K75" i="10"/>
  <c r="J75" i="10"/>
  <c r="K74" i="10"/>
  <c r="J74" i="10"/>
  <c r="K73" i="10"/>
  <c r="J73" i="10"/>
  <c r="K72" i="10"/>
  <c r="J72" i="10"/>
  <c r="K71" i="10"/>
  <c r="J71" i="10"/>
  <c r="K70" i="10"/>
  <c r="J70" i="10"/>
  <c r="K54" i="10"/>
  <c r="K55" i="10"/>
  <c r="K56" i="10"/>
  <c r="K57" i="10"/>
  <c r="K58" i="10"/>
  <c r="K59" i="10"/>
  <c r="K60" i="10"/>
  <c r="K61" i="10"/>
  <c r="K62" i="10"/>
  <c r="K63" i="10"/>
  <c r="K64" i="10"/>
  <c r="K65" i="10"/>
  <c r="K66" i="10"/>
  <c r="K53" i="10"/>
  <c r="J66" i="10"/>
  <c r="J65" i="10"/>
  <c r="J64" i="10"/>
  <c r="J63" i="10"/>
  <c r="J62" i="10"/>
  <c r="J61" i="10"/>
  <c r="J60" i="10"/>
  <c r="J59" i="10"/>
  <c r="J58" i="10"/>
  <c r="J57" i="10"/>
  <c r="J56" i="10"/>
  <c r="J55" i="10"/>
  <c r="J54" i="10"/>
  <c r="J53" i="10"/>
  <c r="K37" i="10"/>
  <c r="K38" i="10"/>
  <c r="K39" i="10"/>
  <c r="K40" i="10"/>
  <c r="K41" i="10"/>
  <c r="K42" i="10"/>
  <c r="K43" i="10"/>
  <c r="K44" i="10"/>
  <c r="K45" i="10"/>
  <c r="K46" i="10"/>
  <c r="K47" i="10"/>
  <c r="K48" i="10"/>
  <c r="K49" i="10"/>
  <c r="K36" i="10"/>
  <c r="L120" i="10" l="1"/>
  <c r="L121" i="10" s="1"/>
  <c r="L112" i="10"/>
  <c r="L107" i="10"/>
  <c r="L72" i="10"/>
  <c r="L75" i="10"/>
  <c r="L83" i="10"/>
  <c r="L90" i="10"/>
  <c r="L98" i="10"/>
  <c r="L70" i="10"/>
  <c r="L77" i="10"/>
  <c r="L89" i="10"/>
  <c r="L92" i="10"/>
  <c r="L100" i="10"/>
  <c r="L88" i="10"/>
  <c r="L94" i="10"/>
  <c r="L97" i="10"/>
  <c r="L80" i="10"/>
  <c r="L95" i="10"/>
  <c r="L71" i="10"/>
  <c r="L87" i="10"/>
  <c r="L93" i="10"/>
  <c r="L76" i="10"/>
  <c r="L96" i="10"/>
  <c r="L91" i="10"/>
  <c r="L99" i="10"/>
  <c r="L78" i="10"/>
  <c r="L57" i="10"/>
  <c r="L65" i="10"/>
  <c r="L62" i="10"/>
  <c r="L73" i="10"/>
  <c r="L81" i="10"/>
  <c r="L66" i="10"/>
  <c r="L79" i="10"/>
  <c r="L74" i="10"/>
  <c r="L82" i="10"/>
  <c r="L59" i="10"/>
  <c r="L54" i="10"/>
  <c r="L60" i="10"/>
  <c r="L64" i="10"/>
  <c r="L61" i="10"/>
  <c r="L53" i="10"/>
  <c r="L55" i="10"/>
  <c r="L58" i="10"/>
  <c r="L56" i="10"/>
  <c r="L63" i="10"/>
  <c r="L84" i="10" l="1"/>
  <c r="L101" i="10"/>
  <c r="L67" i="10"/>
  <c r="J36" i="10" l="1"/>
  <c r="L36" i="10" s="1"/>
  <c r="J37" i="10"/>
  <c r="J38" i="10"/>
  <c r="J39" i="10"/>
  <c r="J40" i="10"/>
  <c r="J41" i="10"/>
  <c r="J42" i="10"/>
  <c r="J43" i="10"/>
  <c r="J44" i="10"/>
  <c r="J45" i="10"/>
  <c r="J46" i="10"/>
  <c r="J47" i="10"/>
  <c r="J48" i="10"/>
  <c r="J49" i="10"/>
  <c r="F49" i="10"/>
  <c r="F48" i="10"/>
  <c r="F47" i="10"/>
  <c r="F46" i="10"/>
  <c r="F45" i="10"/>
  <c r="F44" i="10"/>
  <c r="F43" i="10"/>
  <c r="F42" i="10"/>
  <c r="F41" i="10"/>
  <c r="F40" i="10"/>
  <c r="L43" i="10" l="1"/>
  <c r="L47" i="10"/>
  <c r="L39" i="10"/>
  <c r="L48" i="10"/>
  <c r="L44" i="10"/>
  <c r="L45" i="10"/>
  <c r="L37" i="10"/>
  <c r="L40" i="10"/>
  <c r="L42" i="10"/>
  <c r="L49" i="10"/>
  <c r="L41" i="10"/>
  <c r="L46" i="10"/>
  <c r="L38" i="10"/>
  <c r="L50" i="10" l="1"/>
</calcChain>
</file>

<file path=xl/sharedStrings.xml><?xml version="1.0" encoding="utf-8"?>
<sst xmlns="http://schemas.openxmlformats.org/spreadsheetml/2006/main" count="444" uniqueCount="341">
  <si>
    <t>1.- DESCRIPCIÓN PUESTO OFERTADO</t>
  </si>
  <si>
    <t>2.- REQUISITOS</t>
  </si>
  <si>
    <t>1.6.- PUESTO</t>
  </si>
  <si>
    <t>1.9. DENOMINACIÓN PUESTO TIPO</t>
  </si>
  <si>
    <t>1.12 - UBICACIÓN</t>
  </si>
  <si>
    <t>1.1 REFERENCIA PUESTO AL QUE OPTA*</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</si>
  <si>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</si>
  <si>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</si>
  <si>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</si>
  <si>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</si>
  <si>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</si>
  <si>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</si>
  <si>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</si>
  <si>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</si>
  <si>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</si>
  <si>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</si>
  <si>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SUBTOTAL PUNTOS
Puntuación máxima 10</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</si>
  <si>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</si>
  <si>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</si>
  <si>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</si>
  <si>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</si>
  <si>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</si>
  <si>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</si>
  <si>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</si>
  <si>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</si>
  <si>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</si>
  <si>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</si>
  <si>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 xml:space="preserve">3.1.- FASE DE CONCURSO DE MÉRITOS (Máximo 40 puntos) </t>
  </si>
  <si>
    <t>Fecha Desde
(DD/MM/AAAA)</t>
  </si>
  <si>
    <t>* La Declaración Responsable de méritos y requisitos solo será admisible para el puesto indicado</t>
  </si>
  <si>
    <t>2.2.- REQUISITOS DE EXPERIENCIA</t>
  </si>
  <si>
    <t>2.3. - OTROS REQUISITOS</t>
  </si>
  <si>
    <t>2.4. -IDIOMAS</t>
  </si>
  <si>
    <t>X</t>
  </si>
  <si>
    <t>Confirmo que cumplo con todos los requisitos exigidos para el puesto, puedo demostrarlo documentalmente y marco cada casilla de verificacion correspondiente a Titulación académica, requisitos de experiencia, otros requisitos e idiomas como prueba de ello.</t>
  </si>
  <si>
    <t>MÉRITO 1) AÑOS DE EXPERIENCIA REQUISITO 1 - Apartado 2.2. La puntuación del mérito será el sumatorio de 0,20 puntos por cada año de experiencia requerido en el requisito 1, siendo 25 el máximo de años ponderables.
 La puntuación del mérito será el sumatorio de la experiencia en años por su equivalencia en puntos (0,20 por año), siendo 25 años el máximo a considerar.</t>
  </si>
  <si>
    <t>Requisito 1:</t>
  </si>
  <si>
    <t>Requisito 2:</t>
  </si>
  <si>
    <t>Requisito 3:</t>
  </si>
  <si>
    <t>Requisito 4:</t>
  </si>
  <si>
    <t>SECTOR</t>
  </si>
  <si>
    <t>FUNCIONES</t>
  </si>
  <si>
    <t>MÉRITO 2) AÑOS DE EXPERIENCIA REQUISITO 2 - Apartado 2.2. La puntuación del mérito será el sumatorio de 0,50 puntos por cada año de experiencia requerido en el requisito 2, siendo 20 el máximo de años ponderables.
 La puntuación del mérito será el sumatorio de la experiencia en años por su equivalencia en puntos (0,50 por año), siendo 20 años el máximo a considerar.</t>
  </si>
  <si>
    <t>MÉRITO 3) AÑOS DE EXPERIENCIA REQUISITO 3- Apartado 2.2. La puntuación del mérito será el sumatorio de 0,50 puntos por cada año de experiencia que supere lo requerido en el requisito 3, siendo 20 el máximo de años ponderables.
 La puntuación del mérito será el sumatorio de la experiencia en años por su equivalencia en puntos (0,50 por año), siendo 20 años el máximo a considerar.</t>
  </si>
  <si>
    <t>MÉRITO 4) AÑOS DE EXPERIENCIA REQUISITO 4- Apartado 2.2. La puntuación del mérito será el sumatorio de 0,50 puntos por cada año de experiencia que supere lo requerido en el requisito 4, siendo 20 el máximo de años ponderables.
 La puntuación del mérito será el sumatorio de la experiencia en años por su equivalencia en puntos (0,50 por año), siendo 20 años el máximo a considerar.</t>
  </si>
  <si>
    <t>1.15.- CONOCIMIENTOS  ESPECÍFICOS</t>
  </si>
  <si>
    <t>Fecha Fin
(DD/MM/AAAA)</t>
  </si>
  <si>
    <t>NOMBRE DE LA TITULACIÓN 
(INDICAR EN EL APARTADO CORRESPONDIENTE SEGÚN EL TIPO DE FORMACIÓN)</t>
  </si>
  <si>
    <t>CENTRO ACADÉMICO</t>
  </si>
  <si>
    <t>Número de horas</t>
  </si>
  <si>
    <t>Puntos Formación</t>
  </si>
  <si>
    <t>MÉRITO 5) CONOCIMIENTOS ESPECÍFICOS - Apartado 1.15.  (Si el puesto no contempla ningún conocimiento específico, no computarán los méritos en este apartado)</t>
  </si>
  <si>
    <t>A) Certificaciones oficiales relativas a conocimientos específicos señalados en el punto 1.15 - 1 punto por certificación, con un máximo de 2 puntos.</t>
  </si>
  <si>
    <t>C) Otros cursos de formación complementaria de duración menor a 250 horas relativos a conocimientos específicos señalados en el punto 1.15- 0,25 puntos por curso, con un máximo 1,5 puntos.</t>
  </si>
  <si>
    <t>B) Formaciones superiores adicionales a la señalada en el punto 2.1  (igual o más de 250 horas) oficiales o propias relativas a conocimientos específicos señalados en el punto 1.15 - 0,5 puntos por titulación, con un máximo de 1,5 puntos.</t>
  </si>
  <si>
    <t>2.1. -INDICAR LA TITULACIÓN ACADÉMICA APORTADA CON REFERENCIA AL REQUISITO SOLICITADO EN EL ANEXO ESPECÍFICO DEL PUESTO*</t>
  </si>
  <si>
    <t>AÑO DE FINALIZACIÓN</t>
  </si>
  <si>
    <t>NOMBRE Y NIVEL DE LA TITULACIÓN</t>
  </si>
  <si>
    <t>CENTRO EDUCATIVO DONDE SE HA CURSADO</t>
  </si>
  <si>
    <t>1.1.- 
REFERENCIA PUESTO</t>
  </si>
  <si>
    <t>1.9.- 
DENOMINACIÓN PUESTO TIPO</t>
  </si>
  <si>
    <t>1.12.- 
UBICACIÓN</t>
  </si>
  <si>
    <t>1.15.- CONOCIMIENTOS ESPECÍFICOS</t>
  </si>
  <si>
    <t>Requisito experiencia 1</t>
  </si>
  <si>
    <t>Requisito experiencia 2</t>
  </si>
  <si>
    <t>Requisito experiencia 3</t>
  </si>
  <si>
    <t>Requisito experiencia 4</t>
  </si>
  <si>
    <t>2.3. - OTROS REQUISITOS 1</t>
  </si>
  <si>
    <t>2.3. - OTROS REQUISITOS 2</t>
  </si>
  <si>
    <t>2.3. - OTROS REQUISITOS 3</t>
  </si>
  <si>
    <t>2.3. - OTROS REQUISITOS 4</t>
  </si>
  <si>
    <t>2.3. - OTROS REQUISITOS 5</t>
  </si>
  <si>
    <t>2.3. - OTROS REQUISITOS 6</t>
  </si>
  <si>
    <t>Madrid</t>
  </si>
  <si>
    <t>Asistente 2</t>
  </si>
  <si>
    <t>Experto/a 2</t>
  </si>
  <si>
    <t>Gerente 3</t>
  </si>
  <si>
    <t>Experto/a 3</t>
  </si>
  <si>
    <t>Al menos 10 años de experiencia profesional global desde el año de Titulación referida en el apartado 2.1.</t>
  </si>
  <si>
    <t>Técnico/a 1</t>
  </si>
  <si>
    <t>Al menos 15 años de experiencia global en el sector de la Ingeniería/ Consultoría del Transporte y/o Tecnologías de la Información.</t>
  </si>
  <si>
    <t>Al menos 15 años de experiencia profesional global desde el año de Titulación referida en el apartado 2.1.</t>
  </si>
  <si>
    <t>Gerente 1</t>
  </si>
  <si>
    <t>Técnico/a 2</t>
  </si>
  <si>
    <t>Al menos 5 años de experiencia profesional global desde el año de Titulación referida en el apartado 2.1.</t>
  </si>
  <si>
    <t>Al menos 6 años de experiencia profesional global desde el año de Titulación referida en el apartado 2.1.</t>
  </si>
  <si>
    <t>Al menos 8 años de experiencia profesional global desde el año de Titulación referida en el apartado 2.1.</t>
  </si>
  <si>
    <t>Coordinador/a del Espacio Nacional de Datos de Salud</t>
  </si>
  <si>
    <t>Valencia</t>
  </si>
  <si>
    <t>Soporte para obras ferroviarias de infraestructura y vía</t>
  </si>
  <si>
    <t>Al menos 4 años de experiencia global.</t>
  </si>
  <si>
    <t>Al menos 2 años de experiencia global en el sector de la Ingeniería del Transporte.</t>
  </si>
  <si>
    <t>Lugo</t>
  </si>
  <si>
    <t>Al menos 4 años de experiencia profesional global desde el año de Titulación referida en el apartado 2.1.</t>
  </si>
  <si>
    <t>Jefe/a de Circulación de Construcción</t>
  </si>
  <si>
    <t>Al menos 5 años en las funciones enumeradas en el apartado 1.14.</t>
  </si>
  <si>
    <t>Al menos 2 años de experiencia profesional global desde el año de Titulación referida en el apartado 2.1.</t>
  </si>
  <si>
    <t>Al menos 3 años de experiencia profesional global desde el año de Titulación referida en el apartado 2.1.</t>
  </si>
  <si>
    <t>Experto/a en Compliance Monitoring</t>
  </si>
  <si>
    <t>Al menos 3 años de experiencia en estudios/proyectos relacionados con campo de vuelos.</t>
  </si>
  <si>
    <t>Al menos 5 años de experiencia profesional global desde el año de  Titulación referida en el apartado 2.1.</t>
  </si>
  <si>
    <t>Técnico/a de Apoyo al seguimiento de Proyectos</t>
  </si>
  <si>
    <t>Técnico/a 3</t>
  </si>
  <si>
    <t>Al menos 10 años de experiencia en el sector de las Tecnologías de la Información.</t>
  </si>
  <si>
    <t>Especialista en dirección y redacción de proyectos ferroviarios nacionales e internacionales</t>
  </si>
  <si>
    <t>Al menos 1 año de experiencia en automatización de procesos y programación.</t>
  </si>
  <si>
    <t>Especialista en Diseño y redacción de Proyectos ferroviarios nacionales de red convencional</t>
  </si>
  <si>
    <t>Especialista en Diseño de Proyectos ferroviarios</t>
  </si>
  <si>
    <t>Dominio de programas de trazado y modelado: Istram, Civil 3D, Revit, etc.</t>
  </si>
  <si>
    <t xml:space="preserve">Al menos 1 año de experiencia en modelado de obra lineal con ISTRAM. </t>
  </si>
  <si>
    <t>Asistente 3</t>
  </si>
  <si>
    <t>Al menos 3 años de experiencia global en el sector de la Ingeniería/Consultoría del Transporte y/o Tecnologías de la Información.</t>
  </si>
  <si>
    <t>Al menos 3 años de experiencia en sistemas ATC.</t>
  </si>
  <si>
    <t>Al menos 1 año en Despliegue de Proyectos de Automatización de entornos SACTA.</t>
  </si>
  <si>
    <t>Al menos 1 año de experiencia profesional global desde el año de Titulación referida en el apartado 2.1.</t>
  </si>
  <si>
    <t>Al menos 1 año de experiencia global en el sector de la Ingeniería/Consultoría del Transporte y/o Tecnologías de la Información.</t>
  </si>
  <si>
    <t>Ingeniería/Consultoría</t>
  </si>
  <si>
    <t xml:space="preserve">Ingeniería/Consultoría del Transporte </t>
  </si>
  <si>
    <t>Inversiones financieras y Capital Riesgo</t>
  </si>
  <si>
    <t xml:space="preserve">Ingeniería/Consultoría del M. Ambiente </t>
  </si>
  <si>
    <t>Tecnologías de la Información y Comunic.</t>
  </si>
  <si>
    <t>SUBTOTAL PUNTOS
Puntuación máxima 1,5</t>
  </si>
  <si>
    <t>SUBTOTAL PUNTOS
Puntuación máxima 2</t>
  </si>
  <si>
    <t>SUBTOTAL PUNTOS
Puntuación máxima 5</t>
  </si>
  <si>
    <t>Fecha Hasta 
(DD/MM/AAAA)</t>
  </si>
  <si>
    <t>- La fecha fin para considerar la valoración de los méritos será la fecha de finalización del plazo de presentación de solicitudes (02/02/2025)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mantenga vinculación laboral a fecha de finalización de plazo de solicitudes (02/02/2025), deberá indicar ésta como fecha en la columna "Fecha hasta", dado que solo se valorarán las fechas comprendidas en el rango de años indicado en cada apartado.</t>
  </si>
  <si>
    <t>Proyectos de infraestructuras</t>
  </si>
  <si>
    <t>RRHH/Contratación pública</t>
  </si>
  <si>
    <r>
      <rPr>
        <b/>
        <sz val="12"/>
        <color rgb="FF1A4488"/>
        <rFont val="Poppins regular"/>
      </rPr>
      <t xml:space="preserve">DECLARO BAJO MI RESPONSABILIDAD:
</t>
    </r>
    <r>
      <rPr>
        <sz val="12"/>
        <color rgb="FF1A4488"/>
        <rFont val="Poppins regular"/>
      </rPr>
      <t>Que cumplo con los requisitos exigidos de la convocatoria publicada el 13 de enero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</si>
  <si>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TR23-ECE-302</t>
  </si>
  <si>
    <t>Seguridad Operacional, Infraestructuras, Servicios Aeroportuarios y Normativa (EASA, OACI, AESA, …).</t>
  </si>
  <si>
    <t>Al menos 7 años de experiencia en el sector de la Ingeniería/Consultoría del Transporte.</t>
  </si>
  <si>
    <t>Al menos 1,5 años de experiencia en las funciones relacionadas con el puesto descritas en apartado 1.14.</t>
  </si>
  <si>
    <t>Al menos 15 años de manejo de paquete MS Office.</t>
  </si>
  <si>
    <t>Al menos 7 años de manejo de CAD.</t>
  </si>
  <si>
    <t>TR23-ECE-303</t>
  </si>
  <si>
    <t>Economista en el sector energético</t>
  </si>
  <si>
    <t>Técnico/a economista especializado en comercialización de energía eléctrica y gas.</t>
  </si>
  <si>
    <t>Al menos 1 año de experiencia global en el sector de la Ingeniería/Consultoría del Transporte (u otros sectores regulados).</t>
  </si>
  <si>
    <t>Al menos 1 año de experiencia en la comparación de precios dentro del sector energético (electricidad y gas).</t>
  </si>
  <si>
    <t>Al menos 1 año de experiencia en las funciones descritas en el apartado 1.14.</t>
  </si>
  <si>
    <t>TR23-ECS-301</t>
  </si>
  <si>
    <t>Analista Programador/a Iniciativas Instituto Nacional de Toxicología y Ciencias Forenses (INTCF) Ministerio de Justicia</t>
  </si>
  <si>
    <t>Formación y/o Certificación en el ámbito de desarrollo de aplicaciones basadas en tecnología Java.
Formación y/o Certificación en el ámbito de Bases de Datos Oracle - PL/SQL.</t>
  </si>
  <si>
    <t>Al menos 5 años de experiencia global en el sector de las Tecnologías de la Información.</t>
  </si>
  <si>
    <t>Al menos 1 año de experiencia en la realización de proyectos de desarrollo para la transformación digital de la Administración de Justicia.</t>
  </si>
  <si>
    <t>Al menos 1 año de experiencia en la realización de actividades de análisis y programación JAVA para el desarrollo de iniciativas enmarcadas dentro del Servicio de Información Toxicológica para el Instituto Nacional de Toxicología y Ciencias Forenses (INTCF).</t>
  </si>
  <si>
    <t>Al menos 1 año de experiencia desarrollando actividades de Análisis, Diseño técnico e implementación de necesidades funcionales bajo tecnología JAVA para el desarrollo de iniciativas enmarcadas dentro de la gestión de Información Toxicológica.</t>
  </si>
  <si>
    <t>Al menos 1 año de experiencia utilizando JIRA para el control y reporte de seguimiento de proyectos.</t>
  </si>
  <si>
    <t>Al menos 1 año de experiencia desarrollando actividades relativas al mantenimiento de las aplicaciones, gestión y resolución de incidencias bajo tecnología JAVA en el ámbito de iniciativas enmarcadas dentro de la gestión de Información Toxicológica.</t>
  </si>
  <si>
    <t>Al menos 6 meses de experiencia desarrollando aplicativos bajo el paradigma de microservicios basados en Spring Boot (JAVA) para back-end y vue.js para Front-end, sobre bases de datos relacionales Oracle en el ámbito de iniciativas enmarcadas dentro de la gestión de Información Toxicológica.</t>
  </si>
  <si>
    <t>TR23-ECS-302</t>
  </si>
  <si>
    <t>Formación máster en gestión (tipo MBA) otorgado por universidad o por un instituto de reconocido prestigio.
Certificación como Scrum Máster.
Certificación en gestión de proyectos (PMP) o servicios (ITIL o ISO 20.000).</t>
  </si>
  <si>
    <t>Al menos 7 años de experiencia profesional global desde el año de Titulación referida en el apartado 2.1.</t>
  </si>
  <si>
    <t>Al menos 7 años de experiencia global en el sector de la Ingeniería/Consultoría del Transporte y/o Tecnologías de la Información.</t>
  </si>
  <si>
    <t>Al menos 6 años de experiencia como Project Manager, o en seguimiento de proyectos (PMO) de transformación digital.</t>
  </si>
  <si>
    <t xml:space="preserve">Al menos 2 años trabajando en gestión y seguimiento de proyectos para la Administración Pública. </t>
  </si>
  <si>
    <t>Se requiere experiencia de al menos dos años con herramientas de gestión de proyectos tipo Clarity PPM o Jira.</t>
  </si>
  <si>
    <t>TR23-ECS-303</t>
  </si>
  <si>
    <t>Técnico/a soporte videoconferencias</t>
  </si>
  <si>
    <t>Conocimientos aplicados de la herramienta de ticketing EasyVista.
Conocimientos aplicados del sistema de presentación inalámbrico Barco.</t>
  </si>
  <si>
    <t>Al menos 15 años de experiencia global.</t>
  </si>
  <si>
    <t>Al menos 10 años de experiencia global en el sector de las Tecnologías de la Información.</t>
  </si>
  <si>
    <t>Al menos 8 años de experiencia en administración de sistemas de gestión de salas bajo infraestructura hardware Cisco y software VQ.</t>
  </si>
  <si>
    <t xml:space="preserve">Al menos 5 años de experiencia administrando y gestionando la plataforma de colaboración Spontania. </t>
  </si>
  <si>
    <t>Al menos 10 años de experiencia en soporte de videoconferencias a usuarios VIP.</t>
  </si>
  <si>
    <t>Al menos 10 años de experiencia administrando equipos de sala y gestión de sistemas de videoconferencias.</t>
  </si>
  <si>
    <t>Al menos 8 años de experiencia administrando el servicio de reuniones "Reúnete".</t>
  </si>
  <si>
    <t>Al menos 8 años de experiencia trabajando con la herramienta de ticketing Pandora.</t>
  </si>
  <si>
    <t>Al menos 5 años realizando seguimiento de ANS de operación y KPIs de despliegues en servicios de videoconferencia.</t>
  </si>
  <si>
    <t>TR23-ECS-304</t>
  </si>
  <si>
    <t>Formación en Big Data.
Formación y/o Certificación en Sistemas Analíticos de Bussiness Intelligence.</t>
  </si>
  <si>
    <t>Al menos 15 años de experiencia global en el sector de las Tecnologías de la Información.</t>
  </si>
  <si>
    <t>Al menos 10 años de experiencia en proyectos relativos al Gobierno del Dato o Bussiness Intelligence.</t>
  </si>
  <si>
    <t>Al menos 5 años de experiencia en liderazgo técnico y/o arquitectura de implantación de soluciones relativas al Dato y su explotación.</t>
  </si>
  <si>
    <t>Experiencia de al menos 5 años de trabajo como Product Owner o Proyect Manager.</t>
  </si>
  <si>
    <t>Experiencia de al menos 5 años de trabajo con plataformas y entornos de Big Data.</t>
  </si>
  <si>
    <t>Experiencia de al menos 5 años de trabajo con herramientas de analítica avanzada.</t>
  </si>
  <si>
    <t xml:space="preserve">Nivel B2 de Inglés </t>
  </si>
  <si>
    <t>TR23-ECS-305</t>
  </si>
  <si>
    <t>Arquitecto/a del dato</t>
  </si>
  <si>
    <t>Certificación ITIL® Foundation.
Certificación Azure Fundamentals AZ-900.
Certificación Stratio Generative AI Data Fabric Basic Certificacion (14.1).
Formación en Metodologías Ágiles.</t>
  </si>
  <si>
    <t>Al menos 10 años de experiencia en tecnología Big Data.</t>
  </si>
  <si>
    <t xml:space="preserve">Al menos 5 años de experiencia como Arquitecto del dato.					
</t>
  </si>
  <si>
    <t>Experiencia de al menos 4 años como profesional TIC en el ámbito de las Administraciones Públicas.</t>
  </si>
  <si>
    <t>Experiencia de al menos 10 años trabajando con Python, Spark y Scala.</t>
  </si>
  <si>
    <t>Experiencia de al menos 5 años trabajando con plataformas en la nube (Amazon AWS, Microsoft Azure, ...).</t>
  </si>
  <si>
    <t>Experiencia de al menos 5 años en desarrollo de modelos de machine learning y deep learning.</t>
  </si>
  <si>
    <t>TR23-ECS-306</t>
  </si>
  <si>
    <t>Consultor/a de datos abiertos Iniciativa Aporta en Red.es</t>
  </si>
  <si>
    <t>Formación en Frameworks Agile.
Formación en Data Science y Python.</t>
  </si>
  <si>
    <t>Al menos 10 años de experiencia global desde el año de Titulación referida en el apartado 2.1.</t>
  </si>
  <si>
    <t>Al menos 10 años de experiencia en el ámbito del control de inversiones y compras TIC considerando entre otras las siguientes actividades: diseño de procesos y herramientas de gestión de compras incluyendo flujos de aprobación así como de indicadores de dicha gestión, diseño de procesos de integración de procesos internos, financieros, de inversiones o de compras entre grandes entidades públicas o privadas, liderazgo de equipos de análisis de riesgos financieros, de compras o de inversiones en grandes entidades del sector público o privado.</t>
  </si>
  <si>
    <t>Al menos 5 años de experiencia en gestión de herramientas ERP incluyendo el análisis funcional de mejoras de dichas herramientas.</t>
  </si>
  <si>
    <t>Se requiere certificación en PowerBI Data Analyst.</t>
  </si>
  <si>
    <t>Se requieren al menos 2 años de experiencia en desarrollo de portales (tipo intranet) con MS Sharepoint.</t>
  </si>
  <si>
    <t>TR23-EEM-301</t>
  </si>
  <si>
    <t>Habilitación en inspección por ultrasonidos.
Habilitación de Encargado de Trabajos.
Habilitación de Piloto de Seguridad.</t>
  </si>
  <si>
    <t>Al menos 1 año de experiencia en vigilancia y seguimento de las obras de inversión en Líneas de AV.</t>
  </si>
  <si>
    <t>Al menos 1 año en control del mantenimiento correctivo del adjudicatario del mantenimiento en Líneas de AV.</t>
  </si>
  <si>
    <t>Al menos 1 año trabajando con un GMAO.</t>
  </si>
  <si>
    <t>TR23-EEM-302</t>
  </si>
  <si>
    <t>Técnico/a de apoyo al mantenimiento ferroviario</t>
  </si>
  <si>
    <t>Conocimiento de control de gestión de contratos.</t>
  </si>
  <si>
    <t>Al menos 1 año de experiencia global  en el sector de la Ingeniería/ Consultoría del Transporte y/o Tecnologías de la Información.</t>
  </si>
  <si>
    <t>Al menos 2 años de experiencia control de gestión de contratos.</t>
  </si>
  <si>
    <t>Al menos 1 año en relacionados con seguimiento de contratos de suministros y servicio gestión de almacenes y logística.</t>
  </si>
  <si>
    <t>TR23-EEM-303</t>
  </si>
  <si>
    <t>Técnico/a Mantenimiento Túneles AV</t>
  </si>
  <si>
    <t xml:space="preserve">Mantenimiento de tuneles de AV.
Inspección Básica de Infraestructuras Ferroviarias.
Conocimiento nivel avanzado en los siguientes programas informaticos: ArcGIS, gvSIG, Qgis, Digipro2, Slide, RockFall, RockPlane, Dips, Swedge, Roclab.Access, GINT, Leapfrog Geo.
Habilitacion de Piloto de seguridad para concertar cortes de vía. 
</t>
  </si>
  <si>
    <t>Al menos 5  años de experiencia global en el sector de la Ingeniería en relacion con la geología.</t>
  </si>
  <si>
    <t>Al menos 5 años de experiencia en geología.</t>
  </si>
  <si>
    <t>Al menos 5 años de experiencia en utilización de los siguientes programas informáticos: ArcGIS, gvSIG, Qgis, Digipro2, Slide, RockFall, RockPlane, Dips, Swedge, Roclab.Access, GINT, Leapfrog Geo.</t>
  </si>
  <si>
    <t>TR23-EEP-301</t>
  </si>
  <si>
    <t>Conocimientos de automatización de procesos y programación, especialmente en Python, JavaScript, etc.</t>
  </si>
  <si>
    <t xml:space="preserve">Al menos 5 años de experiencia global  en el sector de la Ingeniería/ Consultoría del Transporte. </t>
  </si>
  <si>
    <t>PMP (Project Manager Professional)</t>
  </si>
  <si>
    <t>TR23-EEP-302</t>
  </si>
  <si>
    <t>Elaboración de mediciones y presupuestos con software específico.</t>
  </si>
  <si>
    <t>Al menos 2 años de experiencia global  en el sector de la Ingeniería/ Consultoría del Transporte.</t>
  </si>
  <si>
    <t>Al menos 1 año de experiencia en mediciones y presupuestos.</t>
  </si>
  <si>
    <t>Al menos 1 año en las funciones enumeradas en el apartado 1.14.</t>
  </si>
  <si>
    <t>Formación en software de trazado ISTRAM.</t>
  </si>
  <si>
    <t>TR23-EEP-303</t>
  </si>
  <si>
    <t xml:space="preserve">Al menos 1  año de experiencia global  en el sector de la Ingeniería/ Consultoría del Transporte. </t>
  </si>
  <si>
    <t>Al menos 1 año de experiencia en uso de ISTRAM para modelado de obra lineal en proyectos aprobados.</t>
  </si>
  <si>
    <t>TR23-EEW-305</t>
  </si>
  <si>
    <t>Huelva</t>
  </si>
  <si>
    <t>NAV 5-2-0.1+M1 NORMA ADIF VÍA PARA LA OPERACIÓN DE TRENES Y TRABAJOS EN FASE DE CONSTRUCCIÓN.</t>
  </si>
  <si>
    <t>Al menos 1 año de experiencia profesional global.</t>
  </si>
  <si>
    <t>Al menos 1 año de experiencia global en el sector de la Ingeniería/ Consultoría del Transporte y/o Tecnologías de la Información.</t>
  </si>
  <si>
    <t>Al menos 1 año de experiencia en la gestión de la circulación en obra.</t>
  </si>
  <si>
    <t>Al menos 3 meses realizando las funciones de Jefe/a de Circulación.</t>
  </si>
  <si>
    <t>TR23-EEW-306</t>
  </si>
  <si>
    <t>Jefe/a de Proyecto de Suministros de Vía</t>
  </si>
  <si>
    <t>Curso de Especialista en Control y Calidad de Balasto.</t>
  </si>
  <si>
    <t>Al menos 20 años de experiencia profesional global desde el año de  Titulación referida en el apartado 2.1.</t>
  </si>
  <si>
    <t>Al menos 10 años de experiencia realizando trabajos relacionados con el seguimiento de materiales de superestructura de vía.</t>
  </si>
  <si>
    <t>Al menos 6 años como Jefe de Proyecto en el sector de suministros de obra ferroviaria.</t>
  </si>
  <si>
    <t>Experto Universitario en Ingeniería Ferroviaria.</t>
  </si>
  <si>
    <t>TR23-EEW-307</t>
  </si>
  <si>
    <t>Asistente/a de gestión de Almacenes Ferroviarios</t>
  </si>
  <si>
    <t>Formación en el manejo de carretillas elevadoras.</t>
  </si>
  <si>
    <t>Al menos 20 años de experiencia profesional global.</t>
  </si>
  <si>
    <t>Al menos 8 años de experiencia global en el sector de la Ingeniería/ Consultoría del Transporte y/o Tecnologías de la Información.</t>
  </si>
  <si>
    <t>Al menos 4 años de experiencia en obra civil o ferroviaria.</t>
  </si>
  <si>
    <t>Al menos 4 años en la gestión de almacenes ferroviarios.</t>
  </si>
  <si>
    <t>CURSO BÁSICO SAP. MÓDULO GESTIÓN DE ALMACENES.</t>
  </si>
  <si>
    <t>TR23-ESO-301</t>
  </si>
  <si>
    <t>Experto/a en Sistemas ATC</t>
  </si>
  <si>
    <t>Sistemas de control de tráfico aéreo (ej. SACTA).
Posiciones de Control de tráfico aéreo (CWP) de torre y aproximación (TWR, APP).
Análisis de requisitos y verificación de sistemas SW.</t>
  </si>
  <si>
    <t>Al menos 3 años de experiencia global en el sector de la Ingeniería/ Consultoría del Transporte y/o Tecnologías de la Información.</t>
  </si>
  <si>
    <t>Nivel de Inglés mínimo B2</t>
  </si>
  <si>
    <t>TR23-ESO-302</t>
  </si>
  <si>
    <t>Técnico/a en sistemas ADS</t>
  </si>
  <si>
    <t xml:space="preserve">Formación en Sistemas de navegación aérea.
Formación en Sistemas CNS-ATM.
Formación en sistemas de vigilancia aeronáutica.
</t>
  </si>
  <si>
    <t>Al menos 5 años de experiencia global en el sector de la Ingeniería/ Consultoría del Transporte y/o Tecnologías de la Información.</t>
  </si>
  <si>
    <t>Al menos 3 años de experiencia en especificación, pruebas y/o puesta en servicio de sistemas CNS-ATM.</t>
  </si>
  <si>
    <t>Al menos 1 año de experiencia en sistemas ADS.</t>
  </si>
  <si>
    <t>Nivel de Inglés mínimo: B2</t>
  </si>
  <si>
    <t>TR23-ESO-303</t>
  </si>
  <si>
    <t>Técnico/a Servicio de Información Aéreonáutica</t>
  </si>
  <si>
    <t>ARCGIS.
Servicios de Información Aeronáutica.</t>
  </si>
  <si>
    <t>Al menos 1 año de experiencia en la carga de datos y procesamiento de datos de información aeronáutica.</t>
  </si>
  <si>
    <t>Al menos 1 año en el asesoramiento a usuarios y otras entidades en materia de información aeronáutica.</t>
  </si>
  <si>
    <t>TR23-ESO-304</t>
  </si>
  <si>
    <t>Operador/a H24 GSC</t>
  </si>
  <si>
    <t>Formación en herramientas de ofimática (Office).
Formación en plataformas HW y redes de comunicaciones de datos.</t>
  </si>
  <si>
    <t>Al menos 2 años de experiencia global en el sector de la Ingeniería/ Consultoría del Transporte y/o Tecnologías de la Información.</t>
  </si>
  <si>
    <t>Al menos 1 año de experiencia en atención a usuarios (helpdesk) de servicios GNSS.</t>
  </si>
  <si>
    <t>Al menos 1 año de experiencia en operación del sistema GALILEO.</t>
  </si>
  <si>
    <t>Habilitación Personal de Seguridad.</t>
  </si>
  <si>
    <t>TR23-ESO-305</t>
  </si>
  <si>
    <t>Experto/a en infraestructura GALILEO</t>
  </si>
  <si>
    <t>Alojamiento de infraestructuras críticas.
Mantenimiento Industrial.
Sistemas eléctricos y climatización.
Ingeniería de Sistemas.</t>
  </si>
  <si>
    <t>Al menos 1 año de experiencia en instalaciones y/o mantenimiento del sistema GALILEO, en particular en el Centro de Servicios GNSS (GSC).</t>
  </si>
  <si>
    <t>Al menos 1 año de experiencia en soporte al despliegue del sistema GALILEO, en particular en el Centro de Servicios GNSS (GSC).</t>
  </si>
  <si>
    <t>Inglés C1</t>
  </si>
  <si>
    <t>TR23-ESR-301</t>
  </si>
  <si>
    <t>Técnico/a de Asistencia Técnica a obras de Línea Aérea de Contacto</t>
  </si>
  <si>
    <t>Conocimientos en Línea Aérea de Contacto.
Conocimientos Técnicas del Mantenimiento de la Electrificación Ferroviaria.</t>
  </si>
  <si>
    <t>Al menos 6 años de experiencia global en el sector de la Ingeniería/Consultoría del Transporte y/o Tecnologías de la Información.</t>
  </si>
  <si>
    <t>Al menos 6 años de experiencia en obras ferroviarias.</t>
  </si>
  <si>
    <t>Al menos 6 años como técnico de electrificación en obras de montaje de línea aérea de contacto.</t>
  </si>
  <si>
    <t xml:space="preserve">
Formación Coordinador/a de Seguridad y Salud en obras.</t>
  </si>
  <si>
    <t>TR23-ESR-303</t>
  </si>
  <si>
    <t>Técnico en diseño de sistemas de línea aérea de contacto</t>
  </si>
  <si>
    <t>Línea aérea de contacto.
AutoCAD.</t>
  </si>
  <si>
    <t>Al menos 3 años de experiencia en diseño, obra o mantenimiento de línea aérea de contacto.</t>
  </si>
  <si>
    <t>Al menos 3 años en elaboración y/o revisión de normativa técnica y proyectos de línea aérea de contacto.</t>
  </si>
  <si>
    <t>TR23-ESS-302</t>
  </si>
  <si>
    <t>Dirección de Proyectos y Obras de Señalización Ferroviaria en lineas de la red convencional. Sistemas de protección PPaNN</t>
  </si>
  <si>
    <t>Normativa y especificación técnicas de Sistemas de Protección de Pasos a Nivel Ferroviarios.</t>
  </si>
  <si>
    <t>Al menos un año de experiencia global en el sector de la Ingeniería del Transporte.</t>
  </si>
  <si>
    <t>Al menos un año de experiencia en Proyectos, Obras o Mantenimiento de Sistemas de Protección de Pasos a Nivel Ferroviarios.</t>
  </si>
  <si>
    <t>TR23-ICL-301</t>
  </si>
  <si>
    <t>Técnico/a de ofertas</t>
  </si>
  <si>
    <t>Conocimientos técnicos en gestión de proyectos/procesos.
Conocimientos de las herramientas técnicas: Microsoft 365.</t>
  </si>
  <si>
    <t xml:space="preserve"> Al menos 8 años de experiencia global en el sector de la Ingeniería y/o proyectos de infraestructuras.</t>
  </si>
  <si>
    <t>Al menos 5 años de experiencia en gestión de ofertas y estrategia asociada a las mismas.</t>
  </si>
  <si>
    <t>Al menos 2 años en negociación de contratos.</t>
  </si>
  <si>
    <t>Conocimientos de análisis de mercados y desarrollo de negocio.</t>
  </si>
  <si>
    <t>Nivel de Inglés: mínimo C1</t>
  </si>
  <si>
    <t>TR23-NRM-301</t>
  </si>
  <si>
    <t>Técnico en Planificación y gestión de proyectos</t>
  </si>
  <si>
    <t>Se valorará la acreditación de haber realizado cursos de herramientas de planificación.
Ingles, Nivel: B2.</t>
  </si>
  <si>
    <t>Al menos dos años de experiencia profesional global desde el año de Titulación referida en el apartado 2.1.</t>
  </si>
  <si>
    <t>Al menos dos años de experiencia global en el sector de la Ingeniería/Consultoría del Transporte y/o Tecnologías de la Información.</t>
  </si>
  <si>
    <t>Al menos 10 meses de experiencia en el seguimiento de proyectos, generación de certificaciones y gestión de liquidaciones.</t>
  </si>
  <si>
    <t>Al menos 10 meses de experiencia en apoyo en la elaboración de ofertas.</t>
  </si>
  <si>
    <t>TR23-OPA-301</t>
  </si>
  <si>
    <t>Técnico/a en prevención de riesgos profesionales y promoción de la salud</t>
  </si>
  <si>
    <t>ISO 45001 
Power BI
Lengua de signos española.</t>
  </si>
  <si>
    <t>Al menos 4 años de experiencia global en el sector de la Ingeniería/Consultoría del Transporte y/o Tecnologías de la Información.</t>
  </si>
  <si>
    <t>Al menos 4 años de experiencia en las funciones referidas en el apartado 1.14.</t>
  </si>
  <si>
    <t>Conocimientos en Power BI, FORMS.</t>
  </si>
  <si>
    <t>Carné conducir tipo B</t>
  </si>
  <si>
    <t>TR23-OPS-301</t>
  </si>
  <si>
    <t>Técnico/a de Servicios Generales</t>
  </si>
  <si>
    <t>Conocimientos en materia de gestión y mantenimiento de oficinas, gestión de residuos, servicios de limpieza así como los conocimientos de su ámbito para el cumplimiento de las normas ISO 9.001 y 14.001.</t>
  </si>
  <si>
    <t>Al menos 1 año de experiencia profesional global en las funciones descritas en el apartado 1.14 desde el año de Titulación referida en el apartado 2.1.</t>
  </si>
  <si>
    <t>Inglés: nivel B2.</t>
  </si>
  <si>
    <t>TR23-XLN-301</t>
  </si>
  <si>
    <t>Técnico/a Asesoría Jurídica</t>
  </si>
  <si>
    <t>Conocimientos demostrables en contratación pública, compliance, protección de datos, práctica jurídica y procesal.</t>
  </si>
  <si>
    <t>Al menos 5 años de experiencia global demostrable en el ámbito jurídico, despacho de abogados, departamentos jurídicos de empresas.</t>
  </si>
  <si>
    <t>Al menos 2 años de experiencia en compliance/derecho penal.</t>
  </si>
  <si>
    <t>Haber actuado ante los órdenes jurisdiccionales como abogado/a en al menos 10 procedimientos judiciales y/o administrativos.</t>
  </si>
  <si>
    <t xml:space="preserve">Curso de formación específico en materia de Compliance de más de 150 horas de duración. </t>
  </si>
  <si>
    <t xml:space="preserve">Experiencia procesal representando a entidades del sector público en al menos 3 procedimientos.    </t>
  </si>
  <si>
    <t>TR23-XPC-301</t>
  </si>
  <si>
    <t>Diseñador/a gráfico/a</t>
  </si>
  <si>
    <t xml:space="preserve">Experiencia demostrable de al menos 5 años en el uso de programa de diseño (Adobe) y de edición de video (Premiere).
Conocimientos avanzados de maquetación HTML5.											
</t>
  </si>
  <si>
    <t>Al menos 5 años de experiencia global en el sector de la Ingeniería/Consultoría del Transporte y/o Tecnologías de la Información.</t>
  </si>
  <si>
    <t>Al menos 10 años de experiencia en diseño gráfico.</t>
  </si>
  <si>
    <t>Al menos 5 años en conceptualización de campañas.</t>
  </si>
  <si>
    <t>Poseer formación complementaria acreditada en UX/UI.</t>
  </si>
  <si>
    <t>TR23-ESR-304</t>
  </si>
  <si>
    <t>Conocimientos en Línea Aérea de Contacto.</t>
  </si>
  <si>
    <t>Al menos 1 año de experiencia en obras ferroviarias.</t>
  </si>
  <si>
    <t>Al menos 1 año como técnico de electrificación en obras de montaje de línea aérea de contacto.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</si>
</sst>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
    <numFmt numFmtId="165" formatCode="0.0"/>
  </numFmts>
  <fonts count="43"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sz val="9"/>
      <color rgb="FF1A4488"/>
      <name val="Poppins regular"/>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sz val="24"/>
      <name val="Poppins regular"/>
    </font>
    <font>
      <i/>
      <sz val="11"/>
      <color rgb="FF7F7F7F"/>
      <name val="Calibri"/>
      <family val="2"/>
      <scheme val="minor"/>
    </font>
    <font>
      <sz val="11"/>
      <name val="Calibri"/>
      <family val="2"/>
      <scheme val="minor"/>
    </font>
    <font>
      <sz val="9"/>
      <name val="Poppins regular"/>
    </font>
    <font>
      <b/>
      <sz val="11"/>
      <name val="Calibri"/>
      <family val="2"/>
      <scheme val="minor"/>
    </font>
    <font>
      <b/>
      <sz val="9"/>
      <name val="Calibri"/>
      <family val="2"/>
      <scheme val="minor"/>
    </font>
    <font>
      <b/>
      <sz val="12"/>
      <color theme="1"/>
      <name val="Calibri"/>
      <family val="2"/>
      <scheme val="minor"/>
    </font>
    <font>
      <b/>
      <sz val="10"/>
      <name val="Calibri"/>
      <family val="2"/>
      <scheme val="minor"/>
    </font>
    <font>
      <sz val="10"/>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indexed="65"/>
        <bgColor theme="0"/>
      </patternFill>
    </fill>
    <fill>
      <patternFill patternType="solid">
        <fgColor rgb="FFFFFF00"/>
        <bgColor indexed="64"/>
      </patternFill>
    </fill>
    <fill>
      <patternFill patternType="solid">
        <fgColor rgb="FF00B0F0"/>
        <bgColor indexed="64"/>
      </patternFill>
    </fill>
  </fills>
  <borders count="47">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rgb="FF000000"/>
      </left>
      <right style="thin">
        <color rgb="FF000000"/>
      </right>
      <top/>
      <bottom style="thin">
        <color rgb="FF000000"/>
      </bottom>
      <diagonal/>
    </border>
    <border>
      <left style="thin">
        <color theme="0" tint="-0.14996795556505021"/>
      </left>
      <right style="thin">
        <color theme="0" tint="-0.14996795556505021"/>
      </right>
      <top/>
      <bottom style="dotted">
        <color rgb="FFFFC000"/>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4" fillId="0" borderId="0"/>
    <xf numFmtId="0" fontId="6" fillId="0" borderId="0" applyNumberFormat="0" applyFill="0" applyBorder="0" applyAlignment="0" applyProtection="0"/>
    <xf numFmtId="0" fontId="5" fillId="0" borderId="0"/>
    <xf numFmtId="0" fontId="35" fillId="0" borderId="0" applyNumberFormat="0" applyFill="0" applyBorder="0" applyAlignment="0" applyProtection="0"/>
    <xf numFmtId="0" fontId="3" fillId="0" borderId="0"/>
    <xf numFmtId="0" fontId="2" fillId="0" borderId="0"/>
    <xf numFmtId="0" fontId="1" fillId="0" borderId="0"/>
    <xf numFmtId="0" fontId="5" fillId="0" borderId="0"/>
  </cellStyleXfs>
  <cellXfs count="194">
    <xf numFmtId="0" fontId="0" fillId="0" borderId="0" xfId="0" applyAlignment="1">
      <alignment horizontal="left" vertical="top"/>
    </xf>
    <xf numFmtId="0" fontId="7" fillId="0" borderId="0" xfId="0" applyFont="1" applyAlignment="1" applyProtection="1">
      <alignment horizontal="left" vertical="top"/>
      <protection locked="0"/>
    </xf>
    <xf numFmtId="0" fontId="7" fillId="0" borderId="0" xfId="0" applyFont="1" applyAlignment="1">
      <alignment horizontal="left" vertical="top"/>
    </xf>
    <xf numFmtId="0" fontId="9" fillId="5" borderId="7" xfId="0" applyFont="1" applyFill="1" applyBorder="1" applyAlignment="1">
      <alignment horizontal="center" vertical="center" wrapText="1"/>
    </xf>
    <xf numFmtId="0" fontId="15" fillId="2" borderId="0" xfId="0" applyFont="1" applyFill="1"/>
    <xf numFmtId="0" fontId="7" fillId="2" borderId="0" xfId="0" applyFont="1" applyFill="1" applyProtection="1">
      <protection hidden="1"/>
    </xf>
    <xf numFmtId="0" fontId="7" fillId="2" borderId="0" xfId="0" applyFont="1" applyFill="1"/>
    <xf numFmtId="0" fontId="7" fillId="2" borderId="0" xfId="0" applyFont="1" applyFill="1" applyAlignment="1">
      <alignment horizontal="left" vertical="center"/>
    </xf>
    <xf numFmtId="0" fontId="7" fillId="2" borderId="0" xfId="0" applyFont="1" applyFill="1" applyAlignment="1">
      <alignment wrapText="1"/>
    </xf>
    <xf numFmtId="0" fontId="21" fillId="0" borderId="0" xfId="2" applyFont="1" applyFill="1" applyBorder="1" applyAlignment="1" applyProtection="1">
      <alignment horizontal="left" vertical="top"/>
      <protection locked="0"/>
    </xf>
    <xf numFmtId="0" fontId="25" fillId="5" borderId="10" xfId="0" applyFont="1" applyFill="1" applyBorder="1" applyAlignment="1">
      <alignment horizontal="center" vertical="center" wrapText="1"/>
    </xf>
    <xf numFmtId="0" fontId="26" fillId="5" borderId="7" xfId="0" applyFont="1" applyFill="1" applyBorder="1" applyAlignment="1" applyProtection="1">
      <alignment horizontal="center" vertical="center"/>
      <protection hidden="1"/>
    </xf>
    <xf numFmtId="164" fontId="26" fillId="5" borderId="10" xfId="0" applyNumberFormat="1" applyFont="1" applyFill="1" applyBorder="1" applyAlignment="1" applyProtection="1">
      <alignment horizontal="center" vertical="center" wrapText="1"/>
      <protection hidden="1"/>
    </xf>
    <xf numFmtId="14" fontId="28" fillId="0" borderId="12" xfId="0" applyNumberFormat="1" applyFont="1" applyBorder="1" applyAlignment="1" applyProtection="1">
      <alignment horizontal="center" vertical="top" wrapText="1"/>
      <protection locked="0"/>
    </xf>
    <xf numFmtId="14" fontId="28" fillId="0" borderId="7" xfId="0" applyNumberFormat="1" applyFont="1" applyBorder="1" applyAlignment="1" applyProtection="1">
      <alignment horizontal="center" vertical="top" wrapText="1"/>
      <protection locked="0"/>
    </xf>
    <xf numFmtId="14" fontId="29" fillId="0" borderId="7" xfId="0" applyNumberFormat="1" applyFont="1" applyBorder="1" applyAlignment="1" applyProtection="1">
      <alignment horizontal="center" vertical="center" wrapText="1"/>
      <protection locked="0"/>
    </xf>
    <xf numFmtId="0" fontId="7" fillId="0" borderId="14" xfId="0" applyFont="1" applyBorder="1" applyAlignment="1" applyProtection="1">
      <alignment horizontal="left" vertical="top"/>
      <protection locked="0"/>
    </xf>
    <xf numFmtId="0" fontId="7" fillId="0" borderId="15" xfId="0" applyFont="1" applyBorder="1" applyAlignment="1" applyProtection="1">
      <alignment horizontal="left" vertical="top"/>
      <protection locked="0"/>
    </xf>
    <xf numFmtId="0" fontId="7" fillId="0" borderId="16" xfId="0" applyFont="1" applyBorder="1" applyAlignment="1" applyProtection="1">
      <alignment horizontal="left" vertical="top"/>
      <protection locked="0"/>
    </xf>
    <xf numFmtId="0" fontId="7" fillId="0" borderId="17" xfId="0" applyFont="1" applyBorder="1" applyAlignment="1">
      <alignment horizontal="left" vertical="top"/>
    </xf>
    <xf numFmtId="0" fontId="7" fillId="0" borderId="18" xfId="0" applyFont="1" applyBorder="1" applyAlignment="1">
      <alignment horizontal="left" vertical="top"/>
    </xf>
    <xf numFmtId="0" fontId="14" fillId="4" borderId="30" xfId="0" applyFont="1" applyFill="1" applyBorder="1" applyAlignment="1">
      <alignment vertical="center" wrapText="1"/>
    </xf>
    <xf numFmtId="1" fontId="13" fillId="4" borderId="31" xfId="0" applyNumberFormat="1" applyFont="1" applyFill="1" applyBorder="1" applyAlignment="1">
      <alignment horizontal="center" vertical="center" shrinkToFit="1"/>
    </xf>
    <xf numFmtId="0" fontId="25" fillId="5" borderId="26" xfId="0" applyFont="1" applyFill="1" applyBorder="1" applyAlignment="1">
      <alignment horizontal="center" vertical="center" wrapText="1"/>
    </xf>
    <xf numFmtId="0" fontId="25" fillId="5" borderId="22" xfId="0" applyFont="1" applyFill="1" applyBorder="1" applyAlignment="1">
      <alignment horizontal="center" vertical="center" wrapText="1"/>
    </xf>
    <xf numFmtId="14" fontId="28" fillId="0" borderId="21" xfId="0" applyNumberFormat="1" applyFont="1" applyBorder="1" applyAlignment="1" applyProtection="1">
      <alignment horizontal="center" vertical="top" wrapText="1"/>
      <protection locked="0"/>
    </xf>
    <xf numFmtId="164" fontId="13" fillId="5" borderId="22" xfId="0" applyNumberFormat="1" applyFont="1" applyFill="1" applyBorder="1" applyAlignment="1" applyProtection="1">
      <alignment horizontal="center" vertical="center" wrapText="1"/>
      <protection hidden="1"/>
    </xf>
    <xf numFmtId="1" fontId="13" fillId="4" borderId="33" xfId="0" applyNumberFormat="1" applyFont="1" applyFill="1" applyBorder="1" applyAlignment="1">
      <alignment horizontal="center" vertical="center" shrinkToFit="1"/>
    </xf>
    <xf numFmtId="14" fontId="28" fillId="0" borderId="21" xfId="0" applyNumberFormat="1" applyFont="1" applyBorder="1" applyAlignment="1" applyProtection="1">
      <alignment horizontal="center" vertical="center" wrapText="1"/>
      <protection locked="0"/>
    </xf>
    <xf numFmtId="0" fontId="7" fillId="2" borderId="17" xfId="0" applyFont="1" applyFill="1" applyBorder="1" applyAlignment="1">
      <alignment horizontal="left" vertical="center"/>
    </xf>
    <xf numFmtId="0" fontId="7" fillId="2" borderId="17" xfId="0" applyFont="1" applyFill="1" applyBorder="1"/>
    <xf numFmtId="0" fontId="7" fillId="2" borderId="17" xfId="0" applyFont="1" applyFill="1" applyBorder="1" applyAlignment="1">
      <alignment wrapText="1"/>
    </xf>
    <xf numFmtId="0" fontId="5" fillId="0" borderId="0" xfId="0" applyFont="1" applyAlignment="1">
      <alignment horizontal="left" vertical="top"/>
    </xf>
    <xf numFmtId="0" fontId="23" fillId="4" borderId="4" xfId="0" applyFont="1" applyFill="1" applyBorder="1" applyAlignment="1">
      <alignment horizontal="center" vertical="center" wrapText="1"/>
    </xf>
    <xf numFmtId="0" fontId="0" fillId="0" borderId="0" xfId="0" applyAlignment="1">
      <alignment horizontal="left" vertical="top" wrapText="1"/>
    </xf>
    <xf numFmtId="0" fontId="9" fillId="5" borderId="39" xfId="0" quotePrefix="1" applyFont="1" applyFill="1" applyBorder="1" applyAlignment="1">
      <alignment vertical="center" wrapText="1"/>
    </xf>
    <xf numFmtId="0" fontId="25" fillId="5" borderId="7" xfId="0" applyFont="1" applyFill="1" applyBorder="1" applyAlignment="1">
      <alignment horizontal="center" vertical="center" wrapText="1"/>
    </xf>
    <xf numFmtId="2" fontId="26" fillId="5" borderId="10" xfId="0" applyNumberFormat="1" applyFont="1" applyFill="1" applyBorder="1" applyAlignment="1" applyProtection="1">
      <alignment horizontal="center" vertical="center" wrapText="1"/>
      <protection hidden="1"/>
    </xf>
    <xf numFmtId="165" fontId="26" fillId="5" borderId="10" xfId="0" applyNumberFormat="1" applyFont="1" applyFill="1" applyBorder="1" applyAlignment="1" applyProtection="1">
      <alignment horizontal="center" vertical="center" wrapText="1"/>
      <protection hidden="1"/>
    </xf>
    <xf numFmtId="1" fontId="26" fillId="5" borderId="10" xfId="0" applyNumberFormat="1" applyFont="1" applyFill="1" applyBorder="1" applyAlignment="1" applyProtection="1">
      <alignment horizontal="center" vertical="center" wrapText="1"/>
      <protection hidden="1"/>
    </xf>
    <xf numFmtId="2" fontId="13" fillId="5" borderId="22" xfId="0" applyNumberFormat="1" applyFont="1" applyFill="1" applyBorder="1" applyAlignment="1" applyProtection="1">
      <alignment horizontal="center" vertical="center" wrapText="1"/>
      <protection hidden="1"/>
    </xf>
    <xf numFmtId="165" fontId="13" fillId="5" borderId="22" xfId="0" applyNumberFormat="1" applyFont="1" applyFill="1" applyBorder="1" applyAlignment="1" applyProtection="1">
      <alignment horizontal="center" vertical="center" wrapText="1"/>
      <protection hidden="1"/>
    </xf>
    <xf numFmtId="2" fontId="34" fillId="0" borderId="36" xfId="0" applyNumberFormat="1" applyFont="1" applyBorder="1" applyAlignment="1" applyProtection="1">
      <alignment horizontal="center" vertical="center" wrapText="1"/>
      <protection locked="0"/>
    </xf>
    <xf numFmtId="2" fontId="34" fillId="0" borderId="43" xfId="0" applyNumberFormat="1" applyFont="1" applyBorder="1" applyAlignment="1" applyProtection="1">
      <alignment horizontal="center" vertical="center" wrapText="1"/>
      <protection locked="0"/>
    </xf>
    <xf numFmtId="1" fontId="13" fillId="5" borderId="22" xfId="0" applyNumberFormat="1" applyFont="1" applyFill="1" applyBorder="1" applyAlignment="1" applyProtection="1">
      <alignment horizontal="center" vertical="center" wrapText="1"/>
      <protection hidden="1"/>
    </xf>
    <xf numFmtId="2" fontId="10" fillId="5" borderId="22" xfId="0" applyNumberFormat="1" applyFont="1" applyFill="1" applyBorder="1" applyAlignment="1" applyProtection="1">
      <alignment horizontal="center" vertical="center" wrapText="1"/>
      <protection hidden="1"/>
    </xf>
    <xf numFmtId="164" fontId="10" fillId="5" borderId="22" xfId="0" applyNumberFormat="1" applyFont="1" applyFill="1" applyBorder="1" applyAlignment="1" applyProtection="1">
      <alignment horizontal="center" vertical="center" wrapText="1"/>
      <protection hidden="1"/>
    </xf>
    <xf numFmtId="165" fontId="10" fillId="5" borderId="32" xfId="0" applyNumberFormat="1" applyFont="1" applyFill="1" applyBorder="1" applyAlignment="1" applyProtection="1">
      <alignment horizontal="center" vertical="center" wrapText="1"/>
      <protection hidden="1"/>
    </xf>
    <xf numFmtId="1" fontId="10" fillId="5" borderId="32" xfId="0" applyNumberFormat="1" applyFont="1" applyFill="1" applyBorder="1" applyAlignment="1" applyProtection="1">
      <alignment horizontal="center" vertical="center" wrapText="1"/>
      <protection hidden="1"/>
    </xf>
    <xf numFmtId="164" fontId="10" fillId="5" borderId="32" xfId="0" applyNumberFormat="1" applyFont="1" applyFill="1" applyBorder="1" applyAlignment="1" applyProtection="1">
      <alignment horizontal="center" vertical="center" wrapText="1"/>
      <protection hidden="1"/>
    </xf>
    <xf numFmtId="0" fontId="37" fillId="0" borderId="7" xfId="0" applyFont="1" applyBorder="1" applyAlignment="1" applyProtection="1">
      <alignment horizontal="center" vertical="center" wrapText="1"/>
      <protection locked="0"/>
    </xf>
    <xf numFmtId="0" fontId="23" fillId="4" borderId="0" xfId="0" applyFont="1" applyFill="1" applyAlignment="1">
      <alignment horizontal="center" vertical="center" wrapText="1"/>
    </xf>
    <xf numFmtId="0" fontId="16" fillId="2" borderId="0" xfId="0" applyFont="1" applyFill="1" applyAlignment="1">
      <alignment horizontal="center" vertical="center" wrapText="1"/>
    </xf>
    <xf numFmtId="0" fontId="7" fillId="2" borderId="18" xfId="0" applyFont="1" applyFill="1" applyBorder="1" applyAlignment="1">
      <alignment horizontal="left" vertical="center"/>
    </xf>
    <xf numFmtId="0" fontId="12" fillId="3" borderId="0" xfId="0" applyFont="1" applyFill="1" applyAlignment="1" applyProtection="1">
      <alignment horizontal="center" vertical="center" wrapText="1"/>
      <protection locked="0"/>
    </xf>
    <xf numFmtId="0" fontId="31" fillId="2" borderId="0" xfId="0" applyFont="1" applyFill="1" applyAlignment="1">
      <alignment horizontal="left" vertical="center" wrapText="1"/>
    </xf>
    <xf numFmtId="0" fontId="12" fillId="7" borderId="0" xfId="0" applyFont="1" applyFill="1" applyAlignment="1">
      <alignment wrapText="1"/>
    </xf>
    <xf numFmtId="0" fontId="17" fillId="2" borderId="18" xfId="0" applyFont="1" applyFill="1" applyBorder="1" applyAlignment="1">
      <alignment vertical="center" wrapText="1"/>
    </xf>
    <xf numFmtId="0" fontId="18" fillId="2" borderId="0" xfId="0" applyFont="1" applyFill="1"/>
    <xf numFmtId="0" fontId="7" fillId="2" borderId="18"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1" fontId="12" fillId="3" borderId="0" xfId="0" applyNumberFormat="1" applyFont="1" applyFill="1" applyAlignment="1" applyProtection="1">
      <alignment vertical="center" wrapText="1"/>
      <protection locked="0"/>
    </xf>
    <xf numFmtId="0" fontId="32" fillId="2" borderId="0" xfId="0" applyFont="1" applyFill="1" applyAlignment="1">
      <alignment horizontal="center" vertical="center"/>
    </xf>
    <xf numFmtId="0" fontId="12" fillId="3" borderId="0" xfId="0" applyFont="1" applyFill="1" applyAlignment="1" applyProtection="1">
      <alignment vertical="center" wrapText="1"/>
      <protection locked="0"/>
    </xf>
    <xf numFmtId="0" fontId="19" fillId="0" borderId="0" xfId="0" applyFont="1"/>
    <xf numFmtId="0" fontId="18"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0" fillId="2" borderId="0" xfId="0" applyFont="1" applyFill="1"/>
    <xf numFmtId="0" fontId="18" fillId="2" borderId="0" xfId="0" applyFont="1" applyFill="1" applyAlignment="1">
      <alignment vertical="center"/>
    </xf>
    <xf numFmtId="0" fontId="7" fillId="2" borderId="34" xfId="0" applyFont="1" applyFill="1" applyBorder="1"/>
    <xf numFmtId="0" fontId="16" fillId="2" borderId="35" xfId="0" applyFont="1" applyFill="1" applyBorder="1" applyAlignment="1">
      <alignment horizontal="left" wrapText="1"/>
    </xf>
    <xf numFmtId="0" fontId="17" fillId="2" borderId="36" xfId="0" applyFont="1" applyFill="1" applyBorder="1" applyAlignment="1">
      <alignment vertical="center" wrapText="1"/>
    </xf>
    <xf numFmtId="0" fontId="1" fillId="9" borderId="7" xfId="7" applyFill="1" applyBorder="1" applyAlignment="1">
      <alignment horizontal="center" vertical="center"/>
    </xf>
    <xf numFmtId="0" fontId="1" fillId="0" borderId="0" xfId="7"/>
    <xf numFmtId="0" fontId="39" fillId="8" borderId="44" xfId="7" applyFont="1" applyFill="1" applyBorder="1" applyAlignment="1" applyProtection="1">
      <alignment horizontal="center" vertical="center" wrapText="1"/>
      <protection locked="0"/>
    </xf>
    <xf numFmtId="0" fontId="38" fillId="8" borderId="45" xfId="7" applyFont="1" applyFill="1" applyBorder="1" applyAlignment="1">
      <alignment horizontal="center" vertical="center" wrapText="1"/>
    </xf>
    <xf numFmtId="0" fontId="1" fillId="0" borderId="0" xfId="7" applyAlignment="1">
      <alignment vertical="top"/>
    </xf>
    <xf numFmtId="0" fontId="40" fillId="0" borderId="0" xfId="7" applyFont="1" applyAlignment="1">
      <alignment horizontal="center" vertical="center"/>
    </xf>
    <xf numFmtId="1" fontId="41" fillId="0" borderId="46" xfId="8" applyNumberFormat="1" applyFont="1" applyBorder="1" applyAlignment="1" applyProtection="1">
      <alignment horizontal="center" vertical="top" wrapText="1" shrinkToFit="1"/>
      <protection locked="0"/>
    </xf>
    <xf numFmtId="0" fontId="42" fillId="0" borderId="46" xfId="8" applyFont="1" applyBorder="1" applyAlignment="1" applyProtection="1">
      <alignment horizontal="center" vertical="top" wrapText="1"/>
      <protection locked="0"/>
    </xf>
    <xf numFmtId="0" fontId="42" fillId="0" borderId="46" xfId="8" applyFont="1" applyBorder="1" applyAlignment="1" applyProtection="1">
      <alignment horizontal="left" vertical="top" wrapText="1"/>
      <protection locked="0"/>
    </xf>
    <xf numFmtId="0" fontId="36" fillId="0" borderId="0" xfId="7" applyFont="1" applyAlignment="1">
      <alignment vertical="top"/>
    </xf>
    <xf numFmtId="0" fontId="42" fillId="0" borderId="46" xfId="8" quotePrefix="1" applyFont="1" applyBorder="1" applyAlignment="1" applyProtection="1">
      <alignment horizontal="left" vertical="top" wrapText="1"/>
      <protection locked="0"/>
    </xf>
    <xf numFmtId="49" fontId="28" fillId="2" borderId="10" xfId="0" applyNumberFormat="1" applyFont="1" applyFill="1" applyBorder="1" applyAlignment="1" applyProtection="1">
      <alignment horizontal="center" vertical="center" wrapText="1"/>
      <protection locked="0"/>
    </xf>
    <xf numFmtId="49" fontId="28" fillId="2" borderId="12" xfId="0" applyNumberFormat="1" applyFont="1" applyFill="1" applyBorder="1" applyAlignment="1" applyProtection="1">
      <alignment horizontal="center" vertical="center" wrapText="1"/>
      <protection locked="0"/>
    </xf>
    <xf numFmtId="0" fontId="10" fillId="5" borderId="26" xfId="0" applyFont="1" applyFill="1" applyBorder="1" applyAlignment="1">
      <alignment horizontal="right" vertical="center" wrapText="1"/>
    </xf>
    <xf numFmtId="0" fontId="10" fillId="5" borderId="11" xfId="0" applyFont="1" applyFill="1" applyBorder="1" applyAlignment="1">
      <alignment horizontal="right" vertical="center" wrapText="1"/>
    </xf>
    <xf numFmtId="0" fontId="10" fillId="5" borderId="12" xfId="0" applyFont="1" applyFill="1" applyBorder="1" applyAlignment="1">
      <alignment horizontal="right" vertical="center" wrapText="1"/>
    </xf>
    <xf numFmtId="14" fontId="28" fillId="0" borderId="10" xfId="0" applyNumberFormat="1" applyFont="1" applyBorder="1" applyAlignment="1" applyProtection="1">
      <alignment horizontal="center" vertical="center" wrapText="1"/>
      <protection locked="0"/>
    </xf>
    <xf numFmtId="14" fontId="28" fillId="0" borderId="11" xfId="0" applyNumberFormat="1" applyFont="1" applyBorder="1" applyAlignment="1" applyProtection="1">
      <alignment horizontal="center" vertical="center" wrapText="1"/>
      <protection locked="0"/>
    </xf>
    <xf numFmtId="14" fontId="28" fillId="0" borderId="12" xfId="0" applyNumberFormat="1" applyFont="1" applyBorder="1" applyAlignment="1" applyProtection="1">
      <alignment horizontal="center" vertical="center" wrapText="1"/>
      <protection locked="0"/>
    </xf>
    <xf numFmtId="0" fontId="25" fillId="5" borderId="10" xfId="0" applyFont="1" applyFill="1" applyBorder="1" applyAlignment="1">
      <alignment horizontal="center" vertical="center" wrapText="1"/>
    </xf>
    <xf numFmtId="0" fontId="25" fillId="5" borderId="12" xfId="0" applyFont="1" applyFill="1" applyBorder="1" applyAlignment="1">
      <alignment horizontal="center" vertical="center" wrapText="1"/>
    </xf>
    <xf numFmtId="0" fontId="25" fillId="5" borderId="40" xfId="0" applyFont="1" applyFill="1" applyBorder="1" applyAlignment="1">
      <alignment horizontal="center" vertical="center" wrapText="1"/>
    </xf>
    <xf numFmtId="0" fontId="25" fillId="5" borderId="38" xfId="0" applyFont="1" applyFill="1" applyBorder="1" applyAlignment="1">
      <alignment horizontal="center" vertical="center" wrapText="1"/>
    </xf>
    <xf numFmtId="0" fontId="25" fillId="5" borderId="41" xfId="0" applyFont="1" applyFill="1" applyBorder="1" applyAlignment="1">
      <alignment horizontal="center" vertical="center" wrapText="1"/>
    </xf>
    <xf numFmtId="0" fontId="13" fillId="4" borderId="26" xfId="0" applyFont="1" applyFill="1" applyBorder="1" applyAlignment="1">
      <alignment vertical="center" wrapText="1"/>
    </xf>
    <xf numFmtId="0" fontId="13" fillId="4" borderId="11" xfId="0" applyFont="1" applyFill="1" applyBorder="1" applyAlignment="1">
      <alignment vertical="center" wrapText="1"/>
    </xf>
    <xf numFmtId="0" fontId="13" fillId="4" borderId="27" xfId="0" applyFont="1" applyFill="1" applyBorder="1" applyAlignment="1">
      <alignment vertical="center" wrapText="1"/>
    </xf>
    <xf numFmtId="0" fontId="13" fillId="4" borderId="37" xfId="0" applyFont="1" applyFill="1" applyBorder="1" applyAlignment="1">
      <alignment horizontal="left" vertical="center" wrapText="1"/>
    </xf>
    <xf numFmtId="0" fontId="13" fillId="4" borderId="38" xfId="0" applyFont="1" applyFill="1" applyBorder="1" applyAlignment="1">
      <alignment horizontal="left" vertical="center" wrapText="1"/>
    </xf>
    <xf numFmtId="0" fontId="13" fillId="4" borderId="42" xfId="0" applyFont="1" applyFill="1" applyBorder="1" applyAlignment="1">
      <alignment horizontal="left" vertical="center" wrapText="1"/>
    </xf>
    <xf numFmtId="49" fontId="36" fillId="2" borderId="10" xfId="4" applyNumberFormat="1" applyFont="1" applyFill="1" applyBorder="1" applyAlignment="1" applyProtection="1">
      <alignment horizontal="center" vertical="top" wrapText="1"/>
      <protection locked="0"/>
    </xf>
    <xf numFmtId="49" fontId="36" fillId="2" borderId="12" xfId="4" applyNumberFormat="1" applyFont="1" applyFill="1" applyBorder="1" applyAlignment="1" applyProtection="1">
      <alignment horizontal="center" vertical="top" wrapText="1"/>
      <protection locked="0"/>
    </xf>
    <xf numFmtId="49" fontId="36" fillId="2" borderId="7" xfId="4" applyNumberFormat="1" applyFont="1" applyFill="1" applyBorder="1" applyAlignment="1" applyProtection="1">
      <alignment horizontal="center" vertical="top" wrapText="1"/>
      <protection locked="0"/>
    </xf>
    <xf numFmtId="0" fontId="10" fillId="5" borderId="28" xfId="0" applyFont="1" applyFill="1" applyBorder="1" applyAlignment="1">
      <alignment horizontal="right" vertical="center" wrapText="1"/>
    </xf>
    <xf numFmtId="0" fontId="10" fillId="5" borderId="9" xfId="0" applyFont="1" applyFill="1" applyBorder="1" applyAlignment="1">
      <alignment horizontal="right" vertical="center" wrapText="1"/>
    </xf>
    <xf numFmtId="0" fontId="10" fillId="5" borderId="13" xfId="0" applyFont="1" applyFill="1" applyBorder="1" applyAlignment="1">
      <alignment horizontal="right" vertical="center" wrapText="1"/>
    </xf>
    <xf numFmtId="0" fontId="13" fillId="4" borderId="17" xfId="0" applyFont="1" applyFill="1" applyBorder="1" applyAlignment="1">
      <alignment horizontal="left" vertical="center" wrapText="1"/>
    </xf>
    <xf numFmtId="0" fontId="13" fillId="4" borderId="0" xfId="0" applyFont="1" applyFill="1" applyAlignment="1">
      <alignment horizontal="left" vertical="center" wrapText="1"/>
    </xf>
    <xf numFmtId="0" fontId="13" fillId="4" borderId="5" xfId="0" applyFont="1" applyFill="1" applyBorder="1" applyAlignment="1">
      <alignment horizontal="left" vertical="center" wrapText="1"/>
    </xf>
    <xf numFmtId="0" fontId="13" fillId="4" borderId="6" xfId="0" applyFont="1" applyFill="1" applyBorder="1" applyAlignment="1">
      <alignment horizontal="left" vertical="center" wrapText="1"/>
    </xf>
    <xf numFmtId="0" fontId="25" fillId="5" borderId="11" xfId="0" applyFont="1" applyFill="1" applyBorder="1" applyAlignment="1">
      <alignment horizontal="center" vertical="center" wrapText="1"/>
    </xf>
    <xf numFmtId="0" fontId="22" fillId="4" borderId="24" xfId="0" applyFont="1" applyFill="1" applyBorder="1" applyAlignment="1">
      <alignment horizontal="center" vertical="center" wrapText="1"/>
    </xf>
    <xf numFmtId="0" fontId="22" fillId="4" borderId="4"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8" fillId="4" borderId="20" xfId="0" applyFont="1" applyFill="1" applyBorder="1" applyAlignment="1">
      <alignment horizontal="center" vertical="center" wrapText="1"/>
    </xf>
    <xf numFmtId="0" fontId="22" fillId="4" borderId="25" xfId="0" applyFont="1" applyFill="1" applyBorder="1" applyAlignment="1">
      <alignment horizontal="center" vertical="center" wrapText="1"/>
    </xf>
    <xf numFmtId="0" fontId="13" fillId="4" borderId="19" xfId="0" applyFont="1" applyFill="1" applyBorder="1" applyAlignment="1">
      <alignment horizontal="left" vertical="center" wrapText="1"/>
    </xf>
    <xf numFmtId="0" fontId="13" fillId="4" borderId="2" xfId="0" applyFont="1" applyFill="1" applyBorder="1" applyAlignment="1">
      <alignment horizontal="left" vertical="center" wrapText="1"/>
    </xf>
    <xf numFmtId="0" fontId="13" fillId="4" borderId="4" xfId="0" applyFont="1" applyFill="1" applyBorder="1" applyAlignment="1">
      <alignment horizontal="left" vertical="center" wrapText="1"/>
    </xf>
    <xf numFmtId="0" fontId="13" fillId="4" borderId="3" xfId="0" applyFont="1" applyFill="1" applyBorder="1" applyAlignment="1">
      <alignment horizontal="left" vertical="center" wrapText="1"/>
    </xf>
    <xf numFmtId="0" fontId="22" fillId="4" borderId="19" xfId="0" applyFont="1" applyFill="1" applyBorder="1" applyAlignment="1">
      <alignment horizontal="left" vertical="center" wrapText="1" indent="1"/>
    </xf>
    <xf numFmtId="0" fontId="22" fillId="4" borderId="2" xfId="0" applyFont="1" applyFill="1" applyBorder="1" applyAlignment="1">
      <alignment horizontal="left" vertical="center" wrapText="1" indent="1"/>
    </xf>
    <xf numFmtId="1" fontId="24" fillId="5" borderId="29" xfId="0" applyNumberFormat="1" applyFont="1" applyFill="1" applyBorder="1" applyAlignment="1" applyProtection="1">
      <alignment horizontal="left" vertical="center" wrapText="1" shrinkToFit="1"/>
      <protection hidden="1"/>
    </xf>
    <xf numFmtId="1" fontId="24" fillId="5" borderId="5" xfId="0" applyNumberFormat="1" applyFont="1" applyFill="1" applyBorder="1" applyAlignment="1" applyProtection="1">
      <alignment horizontal="left" vertical="center" shrinkToFit="1"/>
      <protection hidden="1"/>
    </xf>
    <xf numFmtId="1" fontId="24" fillId="5" borderId="30" xfId="0" applyNumberFormat="1" applyFont="1" applyFill="1" applyBorder="1" applyAlignment="1" applyProtection="1">
      <alignment horizontal="left" vertical="center" shrinkToFit="1"/>
      <protection hidden="1"/>
    </xf>
    <xf numFmtId="0" fontId="14" fillId="4" borderId="29" xfId="0" applyFont="1" applyFill="1" applyBorder="1" applyAlignment="1">
      <alignment horizontal="center" vertical="center" wrapText="1"/>
    </xf>
    <xf numFmtId="0" fontId="14" fillId="4" borderId="5" xfId="0" applyFont="1" applyFill="1" applyBorder="1" applyAlignment="1">
      <alignment horizontal="center" vertical="center" wrapText="1"/>
    </xf>
    <xf numFmtId="0" fontId="9" fillId="5" borderId="10" xfId="0" applyFont="1" applyFill="1" applyBorder="1" applyAlignment="1">
      <alignment horizontal="center" vertical="center" wrapText="1"/>
    </xf>
    <xf numFmtId="0" fontId="9" fillId="5" borderId="11" xfId="0" applyFont="1" applyFill="1" applyBorder="1" applyAlignment="1">
      <alignment horizontal="center" vertical="center" wrapText="1"/>
    </xf>
    <xf numFmtId="0" fontId="9" fillId="5"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3" xfId="0" applyNumberFormat="1" applyFont="1" applyBorder="1" applyAlignment="1" applyProtection="1">
      <alignment horizontal="center" vertical="center" shrinkToFit="1"/>
      <protection locked="0"/>
    </xf>
    <xf numFmtId="0" fontId="9" fillId="5" borderId="7" xfId="0" applyFont="1" applyFill="1" applyBorder="1" applyAlignment="1">
      <alignment horizontal="center" vertical="center" wrapText="1"/>
    </xf>
    <xf numFmtId="1" fontId="29" fillId="0" borderId="7" xfId="0" applyNumberFormat="1" applyFont="1" applyBorder="1" applyAlignment="1" applyProtection="1">
      <alignment horizontal="center" vertical="center" shrinkToFit="1"/>
      <protection locked="0"/>
    </xf>
    <xf numFmtId="0" fontId="9" fillId="5" borderId="21" xfId="0" applyFont="1" applyFill="1" applyBorder="1" applyAlignment="1">
      <alignment horizontal="center" vertical="center" wrapText="1"/>
    </xf>
    <xf numFmtId="0" fontId="9" fillId="5" borderId="22" xfId="0" applyFont="1" applyFill="1" applyBorder="1" applyAlignment="1">
      <alignment horizontal="center" vertical="center" wrapText="1"/>
    </xf>
    <xf numFmtId="0" fontId="8" fillId="4" borderId="1" xfId="0" applyFont="1" applyFill="1" applyBorder="1" applyAlignment="1">
      <alignment horizontal="left" vertical="center" wrapText="1" indent="1"/>
    </xf>
    <xf numFmtId="0" fontId="8" fillId="4" borderId="20" xfId="0" applyFont="1" applyFill="1" applyBorder="1" applyAlignment="1">
      <alignment horizontal="left" vertical="center" wrapText="1" indent="1"/>
    </xf>
    <xf numFmtId="49" fontId="27" fillId="0" borderId="24" xfId="0" applyNumberFormat="1" applyFont="1" applyBorder="1" applyAlignment="1">
      <alignment horizontal="left" vertical="center" wrapText="1"/>
    </xf>
    <xf numFmtId="49" fontId="27" fillId="0" borderId="4" xfId="0" applyNumberFormat="1" applyFont="1" applyBorder="1" applyAlignment="1">
      <alignment horizontal="left" vertical="center" wrapText="1"/>
    </xf>
    <xf numFmtId="49" fontId="27" fillId="0" borderId="25" xfId="0" applyNumberFormat="1" applyFont="1" applyBorder="1" applyAlignment="1">
      <alignment horizontal="left" vertical="center" wrapText="1"/>
    </xf>
    <xf numFmtId="0" fontId="9" fillId="5" borderId="34" xfId="0" applyFont="1" applyFill="1" applyBorder="1" applyAlignment="1" applyProtection="1">
      <alignment horizontal="center" vertical="center" wrapText="1"/>
      <protection hidden="1"/>
    </xf>
    <xf numFmtId="0" fontId="9" fillId="5" borderId="35" xfId="0" applyFont="1" applyFill="1" applyBorder="1" applyAlignment="1" applyProtection="1">
      <alignment horizontal="center" vertical="center" wrapText="1"/>
      <protection hidden="1"/>
    </xf>
    <xf numFmtId="0" fontId="9" fillId="5" borderId="36" xfId="0" applyFont="1" applyFill="1" applyBorder="1" applyAlignment="1" applyProtection="1">
      <alignment horizontal="center" vertical="center" wrapText="1"/>
      <protection hidden="1"/>
    </xf>
    <xf numFmtId="0" fontId="23" fillId="4" borderId="17" xfId="0" applyFont="1" applyFill="1" applyBorder="1" applyAlignment="1">
      <alignment horizontal="center" vertical="center" wrapText="1"/>
    </xf>
    <xf numFmtId="0" fontId="23" fillId="4" borderId="0" xfId="0" applyFont="1" applyFill="1" applyAlignment="1">
      <alignment horizontal="center" vertical="center" wrapText="1"/>
    </xf>
    <xf numFmtId="0" fontId="9" fillId="5" borderId="26" xfId="0" applyFont="1" applyFill="1" applyBorder="1" applyAlignment="1" applyProtection="1">
      <alignment horizontal="left" vertical="center" wrapText="1"/>
      <protection hidden="1"/>
    </xf>
    <xf numFmtId="0" fontId="9" fillId="5" borderId="11" xfId="0" applyFont="1" applyFill="1" applyBorder="1" applyAlignment="1" applyProtection="1">
      <alignment horizontal="left" vertical="center" wrapText="1"/>
      <protection hidden="1"/>
    </xf>
    <xf numFmtId="0" fontId="9" fillId="5" borderId="12" xfId="0" applyFont="1" applyFill="1" applyBorder="1" applyAlignment="1" applyProtection="1">
      <alignment horizontal="left" vertical="center" wrapText="1"/>
      <protection hidden="1"/>
    </xf>
    <xf numFmtId="1" fontId="29" fillId="0" borderId="21" xfId="0" applyNumberFormat="1" applyFont="1" applyBorder="1" applyAlignment="1" applyProtection="1">
      <alignment horizontal="center" vertical="center" shrinkToFit="1"/>
      <protection locked="0"/>
    </xf>
    <xf numFmtId="14" fontId="6" fillId="0" borderId="8" xfId="2" applyNumberFormat="1" applyFill="1" applyBorder="1" applyAlignment="1" applyProtection="1">
      <alignment horizontal="center" vertical="center" wrapText="1"/>
      <protection locked="0"/>
    </xf>
    <xf numFmtId="14" fontId="29" fillId="0" borderId="23" xfId="0" applyNumberFormat="1" applyFont="1" applyBorder="1" applyAlignment="1" applyProtection="1">
      <alignment horizontal="center" vertical="center" wrapText="1"/>
      <protection locked="0"/>
    </xf>
    <xf numFmtId="0" fontId="12" fillId="5" borderId="7" xfId="0" applyFont="1" applyFill="1" applyBorder="1" applyAlignment="1" applyProtection="1">
      <alignment horizontal="center" vertical="center" wrapText="1"/>
      <protection hidden="1"/>
    </xf>
    <xf numFmtId="0" fontId="23" fillId="4" borderId="24" xfId="0" applyFont="1" applyFill="1" applyBorder="1" applyAlignment="1">
      <alignment horizontal="center" vertical="center" wrapText="1"/>
    </xf>
    <xf numFmtId="0" fontId="23" fillId="4" borderId="4" xfId="0" applyFont="1" applyFill="1" applyBorder="1" applyAlignment="1">
      <alignment horizontal="center" vertical="center" wrapText="1"/>
    </xf>
    <xf numFmtId="0" fontId="12" fillId="5" borderId="7" xfId="0" applyFont="1" applyFill="1" applyBorder="1" applyAlignment="1" applyProtection="1">
      <alignment horizontal="center" vertical="center"/>
      <protection hidden="1"/>
    </xf>
    <xf numFmtId="0" fontId="12" fillId="5" borderId="22" xfId="0" applyFont="1" applyFill="1" applyBorder="1" applyAlignment="1" applyProtection="1">
      <alignment horizontal="center" vertical="center"/>
      <protection hidden="1"/>
    </xf>
    <xf numFmtId="1" fontId="12" fillId="5" borderId="21" xfId="0" applyNumberFormat="1" applyFont="1" applyFill="1" applyBorder="1" applyAlignment="1">
      <alignment horizontal="center" vertical="center" shrinkToFit="1"/>
    </xf>
    <xf numFmtId="1" fontId="12" fillId="5" borderId="7" xfId="0" applyNumberFormat="1" applyFont="1" applyFill="1" applyBorder="1" applyAlignment="1">
      <alignment horizontal="center" vertical="center" shrinkToFit="1"/>
    </xf>
    <xf numFmtId="1" fontId="24" fillId="5" borderId="17" xfId="0" applyNumberFormat="1" applyFont="1" applyFill="1" applyBorder="1" applyAlignment="1">
      <alignment horizontal="left" vertical="center" shrinkToFit="1"/>
    </xf>
    <xf numFmtId="1" fontId="24" fillId="5" borderId="0" xfId="0" applyNumberFormat="1" applyFont="1" applyFill="1" applyAlignment="1">
      <alignment horizontal="left" vertical="center" shrinkToFit="1"/>
    </xf>
    <xf numFmtId="1" fontId="24" fillId="5" borderId="18" xfId="0" applyNumberFormat="1" applyFont="1" applyFill="1" applyBorder="1" applyAlignment="1">
      <alignment horizontal="left" vertical="center" shrinkToFit="1"/>
    </xf>
    <xf numFmtId="0" fontId="33" fillId="3" borderId="0" xfId="0" applyFont="1" applyFill="1" applyAlignment="1" applyProtection="1">
      <alignment horizontal="center" vertical="center"/>
      <protection locked="0"/>
    </xf>
    <xf numFmtId="0" fontId="10" fillId="5" borderId="21" xfId="0" applyFont="1" applyFill="1" applyBorder="1" applyAlignment="1">
      <alignment horizontal="right" vertical="center" wrapText="1"/>
    </xf>
    <xf numFmtId="0" fontId="10" fillId="5" borderId="7" xfId="0" applyFont="1" applyFill="1" applyBorder="1" applyAlignment="1">
      <alignment horizontal="right" vertical="center" wrapText="1"/>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2" fillId="3" borderId="0" xfId="0" applyFont="1" applyFill="1" applyAlignment="1" applyProtection="1">
      <alignment horizontal="center" vertical="center" wrapText="1"/>
      <protection locked="0"/>
    </xf>
    <xf numFmtId="0" fontId="31" fillId="2" borderId="17" xfId="0" applyFont="1" applyFill="1" applyBorder="1" applyAlignment="1">
      <alignment horizontal="right" vertical="center" wrapText="1"/>
    </xf>
    <xf numFmtId="0" fontId="31" fillId="2" borderId="0" xfId="0" applyFont="1" applyFill="1" applyAlignment="1">
      <alignment horizontal="right" vertical="center" wrapText="1"/>
    </xf>
    <xf numFmtId="0" fontId="23" fillId="4" borderId="18" xfId="0" applyFont="1" applyFill="1" applyBorder="1" applyAlignment="1">
      <alignment horizontal="center" vertical="center" wrapText="1"/>
    </xf>
    <xf numFmtId="2" fontId="11" fillId="6" borderId="0" xfId="0" applyNumberFormat="1" applyFont="1" applyFill="1" applyAlignment="1">
      <alignment horizontal="center" vertical="center" wrapText="1"/>
    </xf>
    <xf numFmtId="2" fontId="11" fillId="6" borderId="18" xfId="0" applyNumberFormat="1" applyFont="1" applyFill="1" applyBorder="1" applyAlignment="1">
      <alignment horizontal="center" vertical="center" wrapText="1"/>
    </xf>
    <xf numFmtId="0" fontId="9" fillId="5" borderId="27" xfId="0" applyFont="1" applyFill="1" applyBorder="1" applyAlignment="1" applyProtection="1">
      <alignment horizontal="left" vertical="center" wrapText="1"/>
      <protection hidden="1"/>
    </xf>
    <xf numFmtId="0" fontId="9" fillId="5" borderId="21" xfId="0" applyFont="1" applyFill="1" applyBorder="1" applyAlignment="1">
      <alignment horizontal="center" vertical="top" wrapText="1"/>
    </xf>
    <xf numFmtId="0" fontId="9" fillId="5" borderId="7" xfId="0" applyFont="1" applyFill="1" applyBorder="1" applyAlignment="1">
      <alignment horizontal="center" vertical="top" wrapText="1"/>
    </xf>
    <xf numFmtId="0" fontId="9" fillId="5" borderId="10" xfId="0" applyFont="1" applyFill="1" applyBorder="1" applyAlignment="1">
      <alignment horizontal="center" vertical="top" wrapText="1"/>
    </xf>
    <xf numFmtId="0" fontId="9" fillId="5" borderId="11" xfId="0" applyFont="1" applyFill="1" applyBorder="1" applyAlignment="1">
      <alignment horizontal="center" vertical="top" wrapText="1"/>
    </xf>
    <xf numFmtId="0" fontId="9" fillId="5" borderId="12" xfId="0" applyFont="1" applyFill="1" applyBorder="1" applyAlignment="1">
      <alignment horizontal="center" vertical="top" wrapText="1"/>
    </xf>
    <xf numFmtId="0" fontId="9" fillId="5" borderId="22" xfId="0" applyFont="1" applyFill="1" applyBorder="1" applyAlignment="1">
      <alignment horizontal="center" vertical="top" wrapText="1"/>
    </xf>
    <xf numFmtId="0" fontId="29" fillId="0" borderId="26"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1" fontId="29" fillId="0" borderId="27" xfId="0" applyNumberFormat="1" applyFont="1" applyBorder="1" applyAlignment="1" applyProtection="1">
      <alignment horizontal="center" vertical="center" shrinkToFit="1"/>
      <protection locked="0"/>
    </xf>
    <xf numFmtId="0" fontId="9" fillId="5" borderId="39" xfId="0" quotePrefix="1" applyFont="1" applyFill="1" applyBorder="1" applyAlignment="1" applyProtection="1">
      <alignment horizontal="left" vertical="center" wrapText="1"/>
      <protection hidden="1"/>
    </xf>
    <xf numFmtId="0" fontId="9" fillId="5" borderId="39" xfId="0" applyFont="1" applyFill="1" applyBorder="1" applyAlignment="1" applyProtection="1">
      <alignment horizontal="left" vertical="center" wrapText="1"/>
      <protection hidden="1"/>
    </xf>
  </cellXfs>
  <cellStyles count="9">
    <cellStyle name="Hipervínculo" xfId="2" builtinId="8"/>
    <cellStyle name="Normal" xfId="0" builtinId="0"/>
    <cellStyle name="Normal 2" xfId="1" xr:uid="{4E127A21-6021-41E6-AD6A-605553633594}"/>
    <cellStyle name="Normal 2 2" xfId="8" xr:uid="{F89040E5-35C5-46F3-966D-6A4BDB595D55}"/>
    <cellStyle name="Normal 3" xfId="3" xr:uid="{3552E010-A90A-4773-A83D-27C8514F5400}"/>
    <cellStyle name="Normal 4" xfId="5" xr:uid="{FE431695-FE5E-4231-A144-56273F5D8EDE}"/>
    <cellStyle name="Normal 5" xfId="6" xr:uid="{2238624C-A476-4DBD-9855-0C98586BE35B}"/>
    <cellStyle name="Normal 6" xfId="7" xr:uid="{E4467FE1-F64C-4CCC-AEA9-AE104E495D68}"/>
    <cellStyle name="Texto explicativo" xfId="4" builtinId="53"/>
  </cellStyles>
  <dxfs count="1">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theme" Target="theme/theme1.xml"/><Relationship Id="rId5" Type="http://schemas.openxmlformats.org/officeDocument/2006/relationships/externalLink" Target="externalLinks/externalLink2.xml"/><Relationship Id="rId10" Type="http://schemas.openxmlformats.org/officeDocument/2006/relationships/externalLink" Target="externalLinks/externalLink7.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11</xdr:col>
      <xdr:colOff>1148629</xdr:colOff>
      <xdr:row>2</xdr:row>
      <xdr:rowOff>401910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peopleexperts-my.sharepoint.com/Users/sara.munoz/Documents/seleccion/Junio%202020/18-06-20/informe%20staffing/sin%20formulas/Informe%20procesos%20activos%20Ingenieria%20VF%2022-06-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72.16.57.5\Datos\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172.16.2.215\Datos\Seleccion\PROCESOS%20EN%20CURSO\CLIENTES\GRUPO%20TRAGSA\TASA%20DE%20ESTABILIZACI&#211;N\ACREDITACI&#211;N\Fase%20acreditaci&#243;n%20ADMISI&#211;N\Excel%20acreditaci&#243;n%20tragsa%202.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 val="Hoja1"/>
    </sheetNames>
    <sheetDataSet>
      <sheetData sheetId="0"/>
      <sheetData sheetId="1"/>
      <sheetData sheetId="2"/>
      <sheetData sheetId="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L134"/>
  <sheetViews>
    <sheetView showZeros="0" tabSelected="1" zoomScale="85" zoomScaleNormal="85" zoomScaleSheetLayoutView="100" workbookViewId="0">
      <selection activeCell="A10" sqref="A10:C10"/>
    </sheetView>
  </sheetViews>
  <sheetFormatPr baseColWidth="10" defaultColWidth="9.296875" defaultRowHeight="20" x14ac:dyDescent="0.3"/>
  <cols>
    <col min="1" max="1" width="15.09765625" style="1" customWidth="1"/>
    <col min="2" max="2" width="15" style="1" customWidth="1"/>
    <col min="3" max="3" width="14.296875" style="1" customWidth="1"/>
    <col min="4" max="5" width="14.69921875" style="1" customWidth="1"/>
    <col min="6" max="6" width="14.3984375" style="1" customWidth="1"/>
    <col min="7" max="7" width="18.796875" style="1" customWidth="1"/>
    <col min="8" max="8" width="29" style="1" customWidth="1"/>
    <col min="9" max="9" width="19.3984375" style="1" customWidth="1"/>
    <col min="10" max="10" width="20.796875" style="1" customWidth="1"/>
    <col min="11" max="11" width="16.69921875" style="1" customWidth="1"/>
    <col min="12" max="12" width="18.09765625" style="1" customWidth="1"/>
    <col min="13" max="16384" width="9.296875" style="1"/>
  </cols>
  <sheetData>
    <row r="1" spans="1:12" ht="1.5" customHeight="1" x14ac:dyDescent="0.3">
      <c r="A1" s="16"/>
      <c r="B1" s="17"/>
      <c r="C1" s="17"/>
      <c r="D1" s="17"/>
      <c r="E1" s="17"/>
      <c r="F1" s="17"/>
      <c r="G1" s="17"/>
      <c r="H1" s="17"/>
      <c r="I1" s="17"/>
      <c r="J1" s="17"/>
      <c r="K1" s="17"/>
      <c r="L1" s="18"/>
    </row>
    <row r="2" spans="1:12" s="2" customFormat="1" ht="7.5" customHeight="1" x14ac:dyDescent="0.3">
      <c r="A2" s="19"/>
      <c r="L2" s="20"/>
    </row>
    <row r="3" spans="1:12" s="2" customFormat="1" ht="35.4" customHeight="1" x14ac:dyDescent="0.3">
      <c r="A3" s="125" t="s">
        <v>25</v>
      </c>
      <c r="B3" s="126"/>
      <c r="C3" s="126"/>
      <c r="D3" s="126"/>
      <c r="E3" s="126"/>
      <c r="F3" s="126"/>
      <c r="G3" s="126"/>
      <c r="H3" s="126"/>
      <c r="I3" s="126"/>
      <c r="J3" s="126"/>
      <c r="K3" s="142"/>
      <c r="L3" s="143"/>
    </row>
    <row r="4" spans="1:12" s="2" customFormat="1" ht="7.5" customHeight="1" x14ac:dyDescent="0.3">
      <c r="A4" s="19"/>
      <c r="L4" s="20"/>
    </row>
    <row r="5" spans="1:12" s="2" customFormat="1" ht="25" customHeight="1" x14ac:dyDescent="0.3">
      <c r="A5" s="116" t="s">
        <v>6</v>
      </c>
      <c r="B5" s="117"/>
      <c r="C5" s="117"/>
      <c r="D5" s="117"/>
      <c r="E5" s="117"/>
      <c r="F5" s="117"/>
      <c r="G5" s="117"/>
      <c r="H5" s="117"/>
      <c r="I5" s="117"/>
      <c r="J5" s="117"/>
      <c r="K5" s="118"/>
      <c r="L5" s="119"/>
    </row>
    <row r="6" spans="1:12" s="2" customFormat="1" ht="43.5" customHeight="1" x14ac:dyDescent="0.3">
      <c r="A6" s="140" t="s">
        <v>7</v>
      </c>
      <c r="B6" s="138"/>
      <c r="C6" s="138"/>
      <c r="D6" s="138" t="s">
        <v>24</v>
      </c>
      <c r="E6" s="138"/>
      <c r="F6" s="3" t="s">
        <v>11</v>
      </c>
      <c r="G6" s="132" t="s">
        <v>8</v>
      </c>
      <c r="H6" s="133"/>
      <c r="I6" s="134"/>
      <c r="J6" s="3" t="s">
        <v>9</v>
      </c>
      <c r="K6" s="138" t="s">
        <v>10</v>
      </c>
      <c r="L6" s="141"/>
    </row>
    <row r="7" spans="1:12" ht="40" customHeight="1" x14ac:dyDescent="0.3">
      <c r="A7" s="155"/>
      <c r="B7" s="139"/>
      <c r="C7" s="139"/>
      <c r="D7" s="139"/>
      <c r="E7" s="139"/>
      <c r="F7" s="15"/>
      <c r="G7" s="135"/>
      <c r="H7" s="136"/>
      <c r="I7" s="137"/>
      <c r="J7" s="15"/>
      <c r="K7" s="156"/>
      <c r="L7" s="157"/>
    </row>
    <row r="8" spans="1:12" s="2" customFormat="1" ht="25" customHeight="1" x14ac:dyDescent="0.3">
      <c r="A8" s="116" t="s">
        <v>0</v>
      </c>
      <c r="B8" s="117"/>
      <c r="C8" s="117"/>
      <c r="D8" s="117"/>
      <c r="E8" s="117"/>
      <c r="F8" s="117"/>
      <c r="G8" s="117"/>
      <c r="H8" s="117"/>
      <c r="I8" s="117"/>
      <c r="J8" s="117"/>
      <c r="K8" s="118"/>
      <c r="L8" s="119"/>
    </row>
    <row r="9" spans="1:12" s="2" customFormat="1" ht="43.5" customHeight="1" x14ac:dyDescent="0.3">
      <c r="A9" s="140" t="s">
        <v>5</v>
      </c>
      <c r="B9" s="138"/>
      <c r="C9" s="138"/>
      <c r="D9" s="138" t="s">
        <v>2</v>
      </c>
      <c r="E9" s="138"/>
      <c r="F9" s="138"/>
      <c r="G9" s="138" t="s">
        <v>3</v>
      </c>
      <c r="H9" s="138"/>
      <c r="I9" s="138"/>
      <c r="J9" s="138"/>
      <c r="K9" s="138" t="s">
        <v>4</v>
      </c>
      <c r="L9" s="141"/>
    </row>
    <row r="10" spans="1:12" s="2" customFormat="1" ht="57" customHeight="1" x14ac:dyDescent="0.3">
      <c r="A10" s="163" t="s">
        <v>317</v>
      </c>
      <c r="B10" s="164"/>
      <c r="C10" s="164"/>
      <c r="D10" s="161" t="str">
        <f>VLOOKUP(A10,datos,2,0)</f>
        <v>Técnico/a 3</v>
      </c>
      <c r="E10" s="161"/>
      <c r="F10" s="161"/>
      <c r="G10" s="158" t="str">
        <f>VLOOKUP(A10,datos,3,0)</f>
        <v>Técnico/a de Servicios Generales</v>
      </c>
      <c r="H10" s="158"/>
      <c r="I10" s="158"/>
      <c r="J10" s="158"/>
      <c r="K10" s="161" t="str">
        <f>VLOOKUP(A10,datos,4,0)</f>
        <v>Madrid</v>
      </c>
      <c r="L10" s="162"/>
    </row>
    <row r="11" spans="1:12" s="2" customFormat="1" ht="31.75" customHeight="1" x14ac:dyDescent="0.3">
      <c r="A11" s="165" t="s">
        <v>29</v>
      </c>
      <c r="B11" s="166"/>
      <c r="C11" s="166"/>
      <c r="D11" s="166"/>
      <c r="E11" s="166"/>
      <c r="F11" s="166"/>
      <c r="G11" s="166"/>
      <c r="H11" s="166"/>
      <c r="I11" s="166"/>
      <c r="J11" s="166"/>
      <c r="K11" s="166"/>
      <c r="L11" s="167"/>
    </row>
    <row r="12" spans="1:12" s="2" customFormat="1" ht="25" customHeight="1" x14ac:dyDescent="0.3">
      <c r="A12" s="116" t="s">
        <v>45</v>
      </c>
      <c r="B12" s="117"/>
      <c r="C12" s="117"/>
      <c r="D12" s="117"/>
      <c r="E12" s="117"/>
      <c r="F12" s="117"/>
      <c r="G12" s="117"/>
      <c r="H12" s="117"/>
      <c r="I12" s="117"/>
      <c r="J12" s="117"/>
      <c r="K12" s="118"/>
      <c r="L12" s="119"/>
    </row>
    <row r="13" spans="1:12" s="2" customFormat="1" ht="85.25" customHeight="1" x14ac:dyDescent="0.3">
      <c r="A13" s="127" t="str">
        <f>VLOOKUP(A10,datos,5,0)</f>
        <v>Conocimientos en materia de gestión y mantenimiento de oficinas, gestión de residuos, servicios de limpieza así como los conocimientos de su ámbito para el cumplimiento de las normas ISO 9.001 y 14.001.</v>
      </c>
      <c r="B13" s="128"/>
      <c r="C13" s="128"/>
      <c r="D13" s="128"/>
      <c r="E13" s="128"/>
      <c r="F13" s="128"/>
      <c r="G13" s="128"/>
      <c r="H13" s="128"/>
      <c r="I13" s="128"/>
      <c r="J13" s="128"/>
      <c r="K13" s="128"/>
      <c r="L13" s="129"/>
    </row>
    <row r="14" spans="1:12" s="2" customFormat="1" ht="25" customHeight="1" x14ac:dyDescent="0.3">
      <c r="A14" s="116" t="s">
        <v>1</v>
      </c>
      <c r="B14" s="117"/>
      <c r="C14" s="117"/>
      <c r="D14" s="117"/>
      <c r="E14" s="117"/>
      <c r="F14" s="117"/>
      <c r="G14" s="117"/>
      <c r="H14" s="117"/>
      <c r="I14" s="117"/>
      <c r="J14" s="117"/>
      <c r="K14" s="117"/>
      <c r="L14" s="120"/>
    </row>
    <row r="15" spans="1:12" s="2" customFormat="1" ht="19.25" customHeight="1" x14ac:dyDescent="0.3">
      <c r="A15" s="150" t="s">
        <v>55</v>
      </c>
      <c r="B15" s="151"/>
      <c r="C15" s="151"/>
      <c r="D15" s="151"/>
      <c r="E15" s="151"/>
      <c r="F15" s="151"/>
      <c r="G15" s="151"/>
      <c r="H15" s="151"/>
      <c r="I15" s="151"/>
      <c r="J15" s="151"/>
      <c r="K15" s="151"/>
      <c r="L15" s="176"/>
    </row>
    <row r="16" spans="1:12" s="2" customFormat="1" ht="19.25" customHeight="1" x14ac:dyDescent="0.3">
      <c r="A16" s="180" t="s">
        <v>56</v>
      </c>
      <c r="B16" s="181"/>
      <c r="C16" s="182" t="s">
        <v>57</v>
      </c>
      <c r="D16" s="183"/>
      <c r="E16" s="183"/>
      <c r="F16" s="183"/>
      <c r="G16" s="183"/>
      <c r="H16" s="183"/>
      <c r="I16" s="184"/>
      <c r="J16" s="181" t="s">
        <v>58</v>
      </c>
      <c r="K16" s="181"/>
      <c r="L16" s="185"/>
    </row>
    <row r="17" spans="1:12" s="2" customFormat="1" ht="46.75" customHeight="1" x14ac:dyDescent="0.3">
      <c r="A17" s="186"/>
      <c r="B17" s="187"/>
      <c r="C17" s="188"/>
      <c r="D17" s="189"/>
      <c r="E17" s="189"/>
      <c r="F17" s="189"/>
      <c r="G17" s="189"/>
      <c r="H17" s="189"/>
      <c r="I17" s="190"/>
      <c r="J17" s="188"/>
      <c r="K17" s="189"/>
      <c r="L17" s="191"/>
    </row>
    <row r="18" spans="1:12" s="2" customFormat="1" ht="19.25" customHeight="1" thickBot="1" x14ac:dyDescent="0.35">
      <c r="A18" s="159" t="s">
        <v>30</v>
      </c>
      <c r="B18" s="160"/>
      <c r="C18" s="160"/>
      <c r="D18" s="160"/>
      <c r="E18" s="160"/>
      <c r="F18" s="160"/>
      <c r="G18" s="160"/>
      <c r="H18" s="160"/>
      <c r="I18" s="33"/>
      <c r="J18" s="177" t="s">
        <v>34</v>
      </c>
      <c r="K18" s="177"/>
      <c r="L18" s="178"/>
    </row>
    <row r="19" spans="1:12" s="2" customFormat="1" ht="60" customHeight="1" thickBot="1" x14ac:dyDescent="0.35">
      <c r="A19" s="35" t="s">
        <v>36</v>
      </c>
      <c r="B19" s="192" t="str">
        <f>VLOOKUP(A10,datos,6,0)</f>
        <v>Al menos 1 año de experiencia profesional global en las funciones descritas en el apartado 1.14 desde el año de Titulación referida en el apartado 2.1.</v>
      </c>
      <c r="C19" s="193"/>
      <c r="D19" s="193"/>
      <c r="E19" s="193"/>
      <c r="F19" s="193"/>
      <c r="G19" s="193"/>
      <c r="H19" s="193"/>
      <c r="I19" s="43"/>
      <c r="J19" s="177"/>
      <c r="K19" s="177"/>
      <c r="L19" s="178"/>
    </row>
    <row r="20" spans="1:12" s="2" customFormat="1" ht="60" customHeight="1" thickBot="1" x14ac:dyDescent="0.35">
      <c r="A20" s="35" t="s">
        <v>37</v>
      </c>
      <c r="B20" s="192" t="str">
        <f>VLOOKUP(A10,datos,7,0)</f>
        <v>Al menos 1 año de experiencia global en el sector de la Ingeniería/Consultoría del Transporte y/o Tecnologías de la Información.</v>
      </c>
      <c r="C20" s="193"/>
      <c r="D20" s="193"/>
      <c r="E20" s="193"/>
      <c r="F20" s="193"/>
      <c r="G20" s="193"/>
      <c r="H20" s="193"/>
      <c r="I20" s="43"/>
      <c r="J20" s="177"/>
      <c r="K20" s="177"/>
      <c r="L20" s="178"/>
    </row>
    <row r="21" spans="1:12" s="2" customFormat="1" ht="60" customHeight="1" thickBot="1" x14ac:dyDescent="0.35">
      <c r="A21" s="35" t="s">
        <v>38</v>
      </c>
      <c r="B21" s="192" t="str">
        <f>VLOOKUP(A10,datos,8,0)</f>
        <v>Al menos 1 año de experiencia en las funciones descritas en el apartado 1.14.</v>
      </c>
      <c r="C21" s="192"/>
      <c r="D21" s="192"/>
      <c r="E21" s="192"/>
      <c r="F21" s="192"/>
      <c r="G21" s="192"/>
      <c r="H21" s="192"/>
      <c r="I21" s="43"/>
      <c r="J21" s="177"/>
      <c r="K21" s="177"/>
      <c r="L21" s="178"/>
    </row>
    <row r="22" spans="1:12" s="2" customFormat="1" ht="60" customHeight="1" thickBot="1" x14ac:dyDescent="0.35">
      <c r="A22" s="35" t="s">
        <v>39</v>
      </c>
      <c r="B22" s="192">
        <f>VLOOKUP(A10,datos,9,0)</f>
        <v>0</v>
      </c>
      <c r="C22" s="192"/>
      <c r="D22" s="192"/>
      <c r="E22" s="192"/>
      <c r="F22" s="192"/>
      <c r="G22" s="192"/>
      <c r="H22" s="192"/>
      <c r="I22" s="43"/>
      <c r="J22" s="177"/>
      <c r="K22" s="177"/>
      <c r="L22" s="178"/>
    </row>
    <row r="23" spans="1:12" s="2" customFormat="1" ht="19.25" customHeight="1" thickBot="1" x14ac:dyDescent="0.35">
      <c r="A23" s="150" t="s">
        <v>31</v>
      </c>
      <c r="B23" s="151"/>
      <c r="C23" s="151"/>
      <c r="D23" s="151"/>
      <c r="E23" s="151"/>
      <c r="F23" s="151"/>
      <c r="G23" s="151"/>
      <c r="H23" s="151"/>
      <c r="I23" s="51"/>
      <c r="J23" s="177"/>
      <c r="K23" s="177"/>
      <c r="L23" s="178"/>
    </row>
    <row r="24" spans="1:12" s="2" customFormat="1" ht="65.400000000000006" customHeight="1" thickBot="1" x14ac:dyDescent="0.35">
      <c r="A24" s="152">
        <f>VLOOKUP(A10,datos,10,0)</f>
        <v>0</v>
      </c>
      <c r="B24" s="153"/>
      <c r="C24" s="153"/>
      <c r="D24" s="153"/>
      <c r="E24" s="153"/>
      <c r="F24" s="153"/>
      <c r="G24" s="153"/>
      <c r="H24" s="179"/>
      <c r="I24" s="43"/>
      <c r="J24" s="177"/>
      <c r="K24" s="177"/>
      <c r="L24" s="178"/>
    </row>
    <row r="25" spans="1:12" s="2" customFormat="1" ht="65.400000000000006" customHeight="1" thickBot="1" x14ac:dyDescent="0.35">
      <c r="A25" s="152">
        <f>VLOOKUP(A10,datos,11,0)</f>
        <v>0</v>
      </c>
      <c r="B25" s="153"/>
      <c r="C25" s="153"/>
      <c r="D25" s="153"/>
      <c r="E25" s="153"/>
      <c r="F25" s="153"/>
      <c r="G25" s="153"/>
      <c r="H25" s="179"/>
      <c r="I25" s="43"/>
      <c r="J25" s="177"/>
      <c r="K25" s="177"/>
      <c r="L25" s="178"/>
    </row>
    <row r="26" spans="1:12" s="2" customFormat="1" ht="65.400000000000006" customHeight="1" thickBot="1" x14ac:dyDescent="0.35">
      <c r="A26" s="152">
        <f>VLOOKUP(A10,datos,12,0)</f>
        <v>0</v>
      </c>
      <c r="B26" s="153"/>
      <c r="C26" s="153"/>
      <c r="D26" s="153"/>
      <c r="E26" s="153"/>
      <c r="F26" s="153"/>
      <c r="G26" s="153"/>
      <c r="H26" s="179"/>
      <c r="I26" s="43"/>
      <c r="J26" s="177"/>
      <c r="K26" s="177"/>
      <c r="L26" s="178"/>
    </row>
    <row r="27" spans="1:12" s="2" customFormat="1" ht="65.400000000000006" customHeight="1" thickBot="1" x14ac:dyDescent="0.35">
      <c r="A27" s="152">
        <f>VLOOKUP(A10,datos,13,0)</f>
        <v>0</v>
      </c>
      <c r="B27" s="153"/>
      <c r="C27" s="153"/>
      <c r="D27" s="153"/>
      <c r="E27" s="153"/>
      <c r="F27" s="153"/>
      <c r="G27" s="153"/>
      <c r="H27" s="179"/>
      <c r="I27" s="43"/>
      <c r="J27" s="177"/>
      <c r="K27" s="177"/>
      <c r="L27" s="178"/>
    </row>
    <row r="28" spans="1:12" s="2" customFormat="1" ht="65.400000000000006" customHeight="1" thickBot="1" x14ac:dyDescent="0.35">
      <c r="A28" s="152">
        <f>VLOOKUP(A10,datos,14,0)</f>
        <v>0</v>
      </c>
      <c r="B28" s="153"/>
      <c r="C28" s="153"/>
      <c r="D28" s="153"/>
      <c r="E28" s="153"/>
      <c r="F28" s="153"/>
      <c r="G28" s="153"/>
      <c r="H28" s="154"/>
      <c r="I28" s="43"/>
      <c r="J28" s="177"/>
      <c r="K28" s="177"/>
      <c r="L28" s="178"/>
    </row>
    <row r="29" spans="1:12" s="2" customFormat="1" ht="65.400000000000006" customHeight="1" thickBot="1" x14ac:dyDescent="0.35">
      <c r="A29" s="152">
        <f>VLOOKUP(A10,datos,15,0)</f>
        <v>0</v>
      </c>
      <c r="B29" s="153"/>
      <c r="C29" s="153"/>
      <c r="D29" s="153"/>
      <c r="E29" s="153"/>
      <c r="F29" s="153"/>
      <c r="G29" s="153"/>
      <c r="H29" s="154"/>
      <c r="I29" s="43"/>
      <c r="J29" s="177"/>
      <c r="K29" s="177"/>
      <c r="L29" s="178"/>
    </row>
    <row r="30" spans="1:12" s="2" customFormat="1" ht="19.25" customHeight="1" x14ac:dyDescent="0.3">
      <c r="A30" s="150" t="s">
        <v>32</v>
      </c>
      <c r="B30" s="151"/>
      <c r="C30" s="151"/>
      <c r="D30" s="151"/>
      <c r="E30" s="151"/>
      <c r="F30" s="151"/>
      <c r="G30" s="151"/>
      <c r="H30" s="151"/>
      <c r="I30" s="51"/>
      <c r="J30" s="177"/>
      <c r="K30" s="177"/>
      <c r="L30" s="178"/>
    </row>
    <row r="31" spans="1:12" s="2" customFormat="1" ht="42.65" customHeight="1" thickBot="1" x14ac:dyDescent="0.35">
      <c r="A31" s="147"/>
      <c r="B31" s="148"/>
      <c r="C31" s="148"/>
      <c r="D31" s="148"/>
      <c r="E31" s="148"/>
      <c r="F31" s="148"/>
      <c r="G31" s="148"/>
      <c r="H31" s="149"/>
      <c r="I31" s="42"/>
      <c r="J31" s="177"/>
      <c r="K31" s="177"/>
      <c r="L31" s="178"/>
    </row>
    <row r="32" spans="1:12" ht="30.65" customHeight="1" x14ac:dyDescent="0.3">
      <c r="A32" s="130" t="s">
        <v>27</v>
      </c>
      <c r="B32" s="131"/>
      <c r="C32" s="131"/>
      <c r="D32" s="131"/>
      <c r="E32" s="131"/>
      <c r="F32" s="131"/>
      <c r="G32" s="131"/>
      <c r="H32" s="131"/>
      <c r="I32" s="131"/>
      <c r="J32" s="131"/>
      <c r="K32" s="131"/>
      <c r="L32" s="21"/>
    </row>
    <row r="33" spans="1:12" s="2" customFormat="1" ht="110.4" customHeight="1" x14ac:dyDescent="0.3">
      <c r="A33" s="144" t="s">
        <v>125</v>
      </c>
      <c r="B33" s="145"/>
      <c r="C33" s="145"/>
      <c r="D33" s="145"/>
      <c r="E33" s="145"/>
      <c r="F33" s="145"/>
      <c r="G33" s="145"/>
      <c r="H33" s="145"/>
      <c r="I33" s="145"/>
      <c r="J33" s="145"/>
      <c r="K33" s="145"/>
      <c r="L33" s="146"/>
    </row>
    <row r="34" spans="1:12" s="2" customFormat="1" ht="66.650000000000006" customHeight="1" x14ac:dyDescent="0.3">
      <c r="A34" s="111" t="s">
        <v>35</v>
      </c>
      <c r="B34" s="112"/>
      <c r="C34" s="112"/>
      <c r="D34" s="112"/>
      <c r="E34" s="112"/>
      <c r="F34" s="112"/>
      <c r="G34" s="112"/>
      <c r="H34" s="112"/>
      <c r="I34" s="112"/>
      <c r="J34" s="113"/>
      <c r="K34" s="114"/>
      <c r="L34" s="22">
        <v>5</v>
      </c>
    </row>
    <row r="35" spans="1:12" s="2" customFormat="1" ht="35" customHeight="1" x14ac:dyDescent="0.3">
      <c r="A35" s="23" t="s">
        <v>28</v>
      </c>
      <c r="B35" s="10" t="s">
        <v>124</v>
      </c>
      <c r="C35" s="94" t="s">
        <v>15</v>
      </c>
      <c r="D35" s="95"/>
      <c r="E35" s="94" t="s">
        <v>40</v>
      </c>
      <c r="F35" s="95"/>
      <c r="G35" s="94" t="s">
        <v>41</v>
      </c>
      <c r="H35" s="115"/>
      <c r="I35" s="95"/>
      <c r="J35" s="10" t="s">
        <v>12</v>
      </c>
      <c r="K35" s="10" t="s">
        <v>13</v>
      </c>
      <c r="L35" s="24" t="s">
        <v>14</v>
      </c>
    </row>
    <row r="36" spans="1:12" s="4" customFormat="1" ht="20" customHeight="1" x14ac:dyDescent="0.9">
      <c r="A36" s="25"/>
      <c r="B36" s="14"/>
      <c r="C36" s="105"/>
      <c r="D36" s="106"/>
      <c r="E36" s="105"/>
      <c r="F36" s="106"/>
      <c r="G36" s="107"/>
      <c r="H36" s="107"/>
      <c r="I36" s="107"/>
      <c r="J36" s="11" t="str">
        <f>IF(OR(ISBLANK(A36),ISBLANK(B36)),"",(B36-A36)+1)</f>
        <v/>
      </c>
      <c r="K36" s="12">
        <f>5/9125</f>
        <v>5.4794520547945202E-4</v>
      </c>
      <c r="L36" s="26" t="str">
        <f t="shared" ref="L36:L49" si="0">IFERROR(ROUND(J36*K36,4),"")</f>
        <v/>
      </c>
    </row>
    <row r="37" spans="1:12" s="5" customFormat="1" ht="20" customHeight="1" x14ac:dyDescent="0.85">
      <c r="A37" s="25"/>
      <c r="B37" s="14"/>
      <c r="C37" s="105"/>
      <c r="D37" s="106"/>
      <c r="E37" s="105"/>
      <c r="F37" s="106"/>
      <c r="G37" s="107"/>
      <c r="H37" s="107"/>
      <c r="I37" s="107"/>
      <c r="J37" s="11" t="str">
        <f t="shared" ref="J37:J49" si="1">IF(OR(ISBLANK(A37),ISBLANK(B37)),"",(B37-A37)+1)</f>
        <v/>
      </c>
      <c r="K37" s="12">
        <f t="shared" ref="K37:K49" si="2">5/9125</f>
        <v>5.4794520547945202E-4</v>
      </c>
      <c r="L37" s="26" t="str">
        <f t="shared" si="0"/>
        <v/>
      </c>
    </row>
    <row r="38" spans="1:12" s="5" customFormat="1" ht="20" customHeight="1" x14ac:dyDescent="0.85">
      <c r="A38" s="25"/>
      <c r="B38" s="14"/>
      <c r="C38" s="105"/>
      <c r="D38" s="106"/>
      <c r="E38" s="105"/>
      <c r="F38" s="106"/>
      <c r="G38" s="107"/>
      <c r="H38" s="107"/>
      <c r="I38" s="107"/>
      <c r="J38" s="11" t="str">
        <f t="shared" si="1"/>
        <v/>
      </c>
      <c r="K38" s="12">
        <f t="shared" si="2"/>
        <v>5.4794520547945202E-4</v>
      </c>
      <c r="L38" s="26" t="str">
        <f t="shared" si="0"/>
        <v/>
      </c>
    </row>
    <row r="39" spans="1:12" s="5" customFormat="1" ht="20" customHeight="1" x14ac:dyDescent="0.85">
      <c r="A39" s="25"/>
      <c r="B39" s="14"/>
      <c r="C39" s="105"/>
      <c r="D39" s="106"/>
      <c r="E39" s="105"/>
      <c r="F39" s="106"/>
      <c r="G39" s="107"/>
      <c r="H39" s="107"/>
      <c r="I39" s="107"/>
      <c r="J39" s="11" t="str">
        <f t="shared" si="1"/>
        <v/>
      </c>
      <c r="K39" s="12">
        <f t="shared" si="2"/>
        <v>5.4794520547945202E-4</v>
      </c>
      <c r="L39" s="26" t="str">
        <f t="shared" si="0"/>
        <v/>
      </c>
    </row>
    <row r="40" spans="1:12" s="5" customFormat="1" ht="20" customHeight="1" x14ac:dyDescent="0.85">
      <c r="A40" s="25"/>
      <c r="B40" s="14"/>
      <c r="C40" s="105"/>
      <c r="D40" s="106"/>
      <c r="E40" s="105"/>
      <c r="F40" s="106" t="str">
        <f>IF(OR(ISBLANK(#REF!),ISBLANK(B40)),"",B40-#REF!)</f>
        <v/>
      </c>
      <c r="G40" s="107"/>
      <c r="H40" s="107"/>
      <c r="I40" s="107"/>
      <c r="J40" s="11" t="str">
        <f t="shared" si="1"/>
        <v/>
      </c>
      <c r="K40" s="12">
        <f t="shared" si="2"/>
        <v>5.4794520547945202E-4</v>
      </c>
      <c r="L40" s="26" t="str">
        <f t="shared" si="0"/>
        <v/>
      </c>
    </row>
    <row r="41" spans="1:12" s="5" customFormat="1" ht="20" customHeight="1" x14ac:dyDescent="0.85">
      <c r="A41" s="25"/>
      <c r="B41" s="14"/>
      <c r="C41" s="105"/>
      <c r="D41" s="106"/>
      <c r="E41" s="105"/>
      <c r="F41" s="106" t="str">
        <f>IF(OR(ISBLANK(#REF!),ISBLANK(B41)),"",B41-#REF!)</f>
        <v/>
      </c>
      <c r="G41" s="107"/>
      <c r="H41" s="107"/>
      <c r="I41" s="107"/>
      <c r="J41" s="11" t="str">
        <f t="shared" si="1"/>
        <v/>
      </c>
      <c r="K41" s="12">
        <f t="shared" si="2"/>
        <v>5.4794520547945202E-4</v>
      </c>
      <c r="L41" s="26" t="str">
        <f t="shared" si="0"/>
        <v/>
      </c>
    </row>
    <row r="42" spans="1:12" s="5" customFormat="1" ht="20" customHeight="1" x14ac:dyDescent="0.85">
      <c r="A42" s="25"/>
      <c r="B42" s="14"/>
      <c r="C42" s="105"/>
      <c r="D42" s="106"/>
      <c r="E42" s="105"/>
      <c r="F42" s="106" t="str">
        <f>IF(OR(ISBLANK(#REF!),ISBLANK(B42)),"",B42-#REF!)</f>
        <v/>
      </c>
      <c r="G42" s="107"/>
      <c r="H42" s="107"/>
      <c r="I42" s="107"/>
      <c r="J42" s="11" t="str">
        <f t="shared" si="1"/>
        <v/>
      </c>
      <c r="K42" s="12">
        <f t="shared" si="2"/>
        <v>5.4794520547945202E-4</v>
      </c>
      <c r="L42" s="26" t="str">
        <f t="shared" si="0"/>
        <v/>
      </c>
    </row>
    <row r="43" spans="1:12" s="5" customFormat="1" ht="20" customHeight="1" x14ac:dyDescent="0.85">
      <c r="A43" s="25"/>
      <c r="B43" s="14"/>
      <c r="C43" s="105"/>
      <c r="D43" s="106"/>
      <c r="E43" s="105"/>
      <c r="F43" s="106" t="str">
        <f>IF(OR(ISBLANK(#REF!),ISBLANK(B43)),"",B43-#REF!)</f>
        <v/>
      </c>
      <c r="G43" s="107"/>
      <c r="H43" s="107"/>
      <c r="I43" s="107"/>
      <c r="J43" s="11" t="str">
        <f t="shared" si="1"/>
        <v/>
      </c>
      <c r="K43" s="12">
        <f t="shared" si="2"/>
        <v>5.4794520547945202E-4</v>
      </c>
      <c r="L43" s="26" t="str">
        <f t="shared" si="0"/>
        <v/>
      </c>
    </row>
    <row r="44" spans="1:12" s="5" customFormat="1" ht="20" customHeight="1" x14ac:dyDescent="0.85">
      <c r="A44" s="25"/>
      <c r="B44" s="14"/>
      <c r="C44" s="105"/>
      <c r="D44" s="106"/>
      <c r="E44" s="105"/>
      <c r="F44" s="106" t="str">
        <f>IF(OR(ISBLANK(#REF!),ISBLANK(B44)),"",B44-#REF!)</f>
        <v/>
      </c>
      <c r="G44" s="107"/>
      <c r="H44" s="107"/>
      <c r="I44" s="107"/>
      <c r="J44" s="11" t="str">
        <f t="shared" si="1"/>
        <v/>
      </c>
      <c r="K44" s="12">
        <f t="shared" si="2"/>
        <v>5.4794520547945202E-4</v>
      </c>
      <c r="L44" s="26" t="str">
        <f t="shared" si="0"/>
        <v/>
      </c>
    </row>
    <row r="45" spans="1:12" s="5" customFormat="1" ht="20" customHeight="1" x14ac:dyDescent="0.85">
      <c r="A45" s="25"/>
      <c r="B45" s="14"/>
      <c r="C45" s="105"/>
      <c r="D45" s="106"/>
      <c r="E45" s="105"/>
      <c r="F45" s="106" t="str">
        <f>IF(OR(ISBLANK(#REF!),ISBLANK(B45)),"",B45-#REF!)</f>
        <v/>
      </c>
      <c r="G45" s="107"/>
      <c r="H45" s="107"/>
      <c r="I45" s="107"/>
      <c r="J45" s="11" t="str">
        <f t="shared" si="1"/>
        <v/>
      </c>
      <c r="K45" s="12">
        <f t="shared" si="2"/>
        <v>5.4794520547945202E-4</v>
      </c>
      <c r="L45" s="26" t="str">
        <f t="shared" si="0"/>
        <v/>
      </c>
    </row>
    <row r="46" spans="1:12" s="5" customFormat="1" ht="20" customHeight="1" x14ac:dyDescent="0.85">
      <c r="A46" s="25"/>
      <c r="B46" s="14"/>
      <c r="C46" s="105"/>
      <c r="D46" s="106"/>
      <c r="E46" s="105"/>
      <c r="F46" s="106" t="str">
        <f>IF(OR(ISBLANK(#REF!),ISBLANK(B46)),"",B46-#REF!)</f>
        <v/>
      </c>
      <c r="G46" s="107"/>
      <c r="H46" s="107"/>
      <c r="I46" s="107"/>
      <c r="J46" s="11" t="str">
        <f t="shared" si="1"/>
        <v/>
      </c>
      <c r="K46" s="12">
        <f t="shared" si="2"/>
        <v>5.4794520547945202E-4</v>
      </c>
      <c r="L46" s="26" t="str">
        <f t="shared" si="0"/>
        <v/>
      </c>
    </row>
    <row r="47" spans="1:12" s="5" customFormat="1" ht="20" customHeight="1" x14ac:dyDescent="0.85">
      <c r="A47" s="25"/>
      <c r="B47" s="14"/>
      <c r="C47" s="105"/>
      <c r="D47" s="106"/>
      <c r="E47" s="105"/>
      <c r="F47" s="106" t="str">
        <f>IF(OR(ISBLANK(#REF!),ISBLANK(B47)),"",B47-#REF!)</f>
        <v/>
      </c>
      <c r="G47" s="107"/>
      <c r="H47" s="107"/>
      <c r="I47" s="107"/>
      <c r="J47" s="11" t="str">
        <f t="shared" si="1"/>
        <v/>
      </c>
      <c r="K47" s="12">
        <f t="shared" si="2"/>
        <v>5.4794520547945202E-4</v>
      </c>
      <c r="L47" s="26" t="str">
        <f t="shared" si="0"/>
        <v/>
      </c>
    </row>
    <row r="48" spans="1:12" s="5" customFormat="1" ht="20" customHeight="1" x14ac:dyDescent="0.85">
      <c r="A48" s="25"/>
      <c r="B48" s="14"/>
      <c r="C48" s="105"/>
      <c r="D48" s="106"/>
      <c r="E48" s="105"/>
      <c r="F48" s="106" t="str">
        <f>IF(OR(ISBLANK(#REF!),ISBLANK(B48)),"",B48-#REF!)</f>
        <v/>
      </c>
      <c r="G48" s="107"/>
      <c r="H48" s="107"/>
      <c r="I48" s="107"/>
      <c r="J48" s="11" t="str">
        <f t="shared" si="1"/>
        <v/>
      </c>
      <c r="K48" s="12">
        <f t="shared" si="2"/>
        <v>5.4794520547945202E-4</v>
      </c>
      <c r="L48" s="26" t="str">
        <f t="shared" si="0"/>
        <v/>
      </c>
    </row>
    <row r="49" spans="1:12" s="5" customFormat="1" ht="20" customHeight="1" x14ac:dyDescent="0.85">
      <c r="A49" s="25"/>
      <c r="B49" s="14"/>
      <c r="C49" s="105"/>
      <c r="D49" s="106"/>
      <c r="E49" s="105"/>
      <c r="F49" s="106" t="str">
        <f>IF(OR(ISBLANK(#REF!),ISBLANK(B49)),"",B49-#REF!)</f>
        <v/>
      </c>
      <c r="G49" s="107"/>
      <c r="H49" s="107"/>
      <c r="I49" s="107"/>
      <c r="J49" s="11" t="str">
        <f t="shared" si="1"/>
        <v/>
      </c>
      <c r="K49" s="12">
        <f t="shared" si="2"/>
        <v>5.4794520547945202E-4</v>
      </c>
      <c r="L49" s="26" t="str">
        <f t="shared" si="0"/>
        <v/>
      </c>
    </row>
    <row r="50" spans="1:12" s="5" customFormat="1" ht="34.75" customHeight="1" x14ac:dyDescent="0.85">
      <c r="A50" s="108" t="s">
        <v>123</v>
      </c>
      <c r="B50" s="109"/>
      <c r="C50" s="109"/>
      <c r="D50" s="109"/>
      <c r="E50" s="109"/>
      <c r="F50" s="109"/>
      <c r="G50" s="109"/>
      <c r="H50" s="109"/>
      <c r="I50" s="109"/>
      <c r="J50" s="109"/>
      <c r="K50" s="110"/>
      <c r="L50" s="49">
        <f>MIN(5,ROUND(SUM(L36:L49),4))</f>
        <v>0</v>
      </c>
    </row>
    <row r="51" spans="1:12" s="2" customFormat="1" ht="66.650000000000006" customHeight="1" x14ac:dyDescent="0.3">
      <c r="A51" s="111" t="s">
        <v>42</v>
      </c>
      <c r="B51" s="112"/>
      <c r="C51" s="112"/>
      <c r="D51" s="112"/>
      <c r="E51" s="112"/>
      <c r="F51" s="112"/>
      <c r="G51" s="112"/>
      <c r="H51" s="112"/>
      <c r="I51" s="112"/>
      <c r="J51" s="113"/>
      <c r="K51" s="114"/>
      <c r="L51" s="22">
        <v>10</v>
      </c>
    </row>
    <row r="52" spans="1:12" s="2" customFormat="1" ht="35" customHeight="1" x14ac:dyDescent="0.3">
      <c r="A52" s="23" t="s">
        <v>28</v>
      </c>
      <c r="B52" s="10" t="s">
        <v>124</v>
      </c>
      <c r="C52" s="94" t="s">
        <v>15</v>
      </c>
      <c r="D52" s="95"/>
      <c r="E52" s="94" t="s">
        <v>40</v>
      </c>
      <c r="F52" s="95"/>
      <c r="G52" s="94" t="s">
        <v>41</v>
      </c>
      <c r="H52" s="115"/>
      <c r="I52" s="95"/>
      <c r="J52" s="10" t="s">
        <v>12</v>
      </c>
      <c r="K52" s="10" t="s">
        <v>13</v>
      </c>
      <c r="L52" s="24" t="s">
        <v>14</v>
      </c>
    </row>
    <row r="53" spans="1:12" s="4" customFormat="1" ht="20" customHeight="1" x14ac:dyDescent="0.9">
      <c r="A53" s="25"/>
      <c r="B53" s="13"/>
      <c r="C53" s="105"/>
      <c r="D53" s="106"/>
      <c r="E53" s="105"/>
      <c r="F53" s="106"/>
      <c r="G53" s="107"/>
      <c r="H53" s="107"/>
      <c r="I53" s="107"/>
      <c r="J53" s="11" t="str">
        <f>IF(OR(ISBLANK(A53),ISBLANK(B53)),"",(B53-A53)+1)</f>
        <v/>
      </c>
      <c r="K53" s="12">
        <f>10/7300</f>
        <v>1.3698630136986301E-3</v>
      </c>
      <c r="L53" s="26" t="str">
        <f>IFERROR(ROUND(J53*K53,4),"")</f>
        <v/>
      </c>
    </row>
    <row r="54" spans="1:12" s="5" customFormat="1" ht="20" customHeight="1" x14ac:dyDescent="0.85">
      <c r="A54" s="25"/>
      <c r="B54" s="14"/>
      <c r="C54" s="105"/>
      <c r="D54" s="106"/>
      <c r="E54" s="105"/>
      <c r="F54" s="106"/>
      <c r="G54" s="107"/>
      <c r="H54" s="107"/>
      <c r="I54" s="107"/>
      <c r="J54" s="11" t="str">
        <f t="shared" ref="J54:J66" si="3">IF(OR(ISBLANK(A54),ISBLANK(B54)),"",(B54-A54)+1)</f>
        <v/>
      </c>
      <c r="K54" s="12">
        <f t="shared" ref="K54:K66" si="4">10/7300</f>
        <v>1.3698630136986301E-3</v>
      </c>
      <c r="L54" s="26" t="str">
        <f t="shared" ref="L54:L66" si="5">IFERROR(ROUND(J54*K54,4),"")</f>
        <v/>
      </c>
    </row>
    <row r="55" spans="1:12" s="5" customFormat="1" ht="20" customHeight="1" x14ac:dyDescent="0.85">
      <c r="A55" s="25"/>
      <c r="B55" s="14"/>
      <c r="C55" s="105"/>
      <c r="D55" s="106"/>
      <c r="E55" s="105"/>
      <c r="F55" s="106"/>
      <c r="G55" s="107"/>
      <c r="H55" s="107"/>
      <c r="I55" s="107"/>
      <c r="J55" s="11" t="str">
        <f t="shared" si="3"/>
        <v/>
      </c>
      <c r="K55" s="12">
        <f t="shared" si="4"/>
        <v>1.3698630136986301E-3</v>
      </c>
      <c r="L55" s="26" t="str">
        <f t="shared" si="5"/>
        <v/>
      </c>
    </row>
    <row r="56" spans="1:12" s="5" customFormat="1" ht="20" customHeight="1" x14ac:dyDescent="0.85">
      <c r="A56" s="25"/>
      <c r="B56" s="14"/>
      <c r="C56" s="105"/>
      <c r="D56" s="106"/>
      <c r="E56" s="105"/>
      <c r="F56" s="106"/>
      <c r="G56" s="107"/>
      <c r="H56" s="107"/>
      <c r="I56" s="107"/>
      <c r="J56" s="11" t="str">
        <f t="shared" si="3"/>
        <v/>
      </c>
      <c r="K56" s="12">
        <f t="shared" si="4"/>
        <v>1.3698630136986301E-3</v>
      </c>
      <c r="L56" s="26" t="str">
        <f t="shared" si="5"/>
        <v/>
      </c>
    </row>
    <row r="57" spans="1:12" s="5" customFormat="1" ht="20" customHeight="1" x14ac:dyDescent="0.85">
      <c r="A57" s="25"/>
      <c r="B57" s="14"/>
      <c r="C57" s="105"/>
      <c r="D57" s="106"/>
      <c r="E57" s="105"/>
      <c r="F57" s="106"/>
      <c r="G57" s="107"/>
      <c r="H57" s="107"/>
      <c r="I57" s="107"/>
      <c r="J57" s="11" t="str">
        <f t="shared" si="3"/>
        <v/>
      </c>
      <c r="K57" s="12">
        <f t="shared" si="4"/>
        <v>1.3698630136986301E-3</v>
      </c>
      <c r="L57" s="26" t="str">
        <f t="shared" si="5"/>
        <v/>
      </c>
    </row>
    <row r="58" spans="1:12" s="5" customFormat="1" ht="20" customHeight="1" x14ac:dyDescent="0.85">
      <c r="A58" s="25"/>
      <c r="B58" s="14"/>
      <c r="C58" s="105"/>
      <c r="D58" s="106"/>
      <c r="E58" s="105"/>
      <c r="F58" s="106"/>
      <c r="G58" s="107"/>
      <c r="H58" s="107"/>
      <c r="I58" s="107"/>
      <c r="J58" s="11" t="str">
        <f t="shared" si="3"/>
        <v/>
      </c>
      <c r="K58" s="12">
        <f t="shared" si="4"/>
        <v>1.3698630136986301E-3</v>
      </c>
      <c r="L58" s="26" t="str">
        <f t="shared" si="5"/>
        <v/>
      </c>
    </row>
    <row r="59" spans="1:12" s="5" customFormat="1" ht="20" customHeight="1" x14ac:dyDescent="0.85">
      <c r="A59" s="25"/>
      <c r="B59" s="14"/>
      <c r="C59" s="105"/>
      <c r="D59" s="106"/>
      <c r="E59" s="105"/>
      <c r="F59" s="106"/>
      <c r="G59" s="107"/>
      <c r="H59" s="107"/>
      <c r="I59" s="107"/>
      <c r="J59" s="11" t="str">
        <f t="shared" si="3"/>
        <v/>
      </c>
      <c r="K59" s="12">
        <f t="shared" si="4"/>
        <v>1.3698630136986301E-3</v>
      </c>
      <c r="L59" s="26" t="str">
        <f t="shared" si="5"/>
        <v/>
      </c>
    </row>
    <row r="60" spans="1:12" s="5" customFormat="1" ht="20" customHeight="1" x14ac:dyDescent="0.85">
      <c r="A60" s="25"/>
      <c r="B60" s="14"/>
      <c r="C60" s="105"/>
      <c r="D60" s="106"/>
      <c r="E60" s="105"/>
      <c r="F60" s="106"/>
      <c r="G60" s="107"/>
      <c r="H60" s="107"/>
      <c r="I60" s="107"/>
      <c r="J60" s="11" t="str">
        <f t="shared" si="3"/>
        <v/>
      </c>
      <c r="K60" s="12">
        <f t="shared" si="4"/>
        <v>1.3698630136986301E-3</v>
      </c>
      <c r="L60" s="26" t="str">
        <f t="shared" si="5"/>
        <v/>
      </c>
    </row>
    <row r="61" spans="1:12" s="5" customFormat="1" ht="20" customHeight="1" x14ac:dyDescent="0.85">
      <c r="A61" s="25"/>
      <c r="B61" s="14"/>
      <c r="C61" s="105"/>
      <c r="D61" s="106"/>
      <c r="E61" s="105"/>
      <c r="F61" s="106"/>
      <c r="G61" s="107"/>
      <c r="H61" s="107"/>
      <c r="I61" s="107"/>
      <c r="J61" s="11" t="str">
        <f t="shared" si="3"/>
        <v/>
      </c>
      <c r="K61" s="12">
        <f t="shared" si="4"/>
        <v>1.3698630136986301E-3</v>
      </c>
      <c r="L61" s="26" t="str">
        <f t="shared" si="5"/>
        <v/>
      </c>
    </row>
    <row r="62" spans="1:12" s="5" customFormat="1" ht="20" customHeight="1" x14ac:dyDescent="0.85">
      <c r="A62" s="25"/>
      <c r="B62" s="14"/>
      <c r="C62" s="105"/>
      <c r="D62" s="106"/>
      <c r="E62" s="105"/>
      <c r="F62" s="106"/>
      <c r="G62" s="107"/>
      <c r="H62" s="107"/>
      <c r="I62" s="107"/>
      <c r="J62" s="11" t="str">
        <f t="shared" si="3"/>
        <v/>
      </c>
      <c r="K62" s="12">
        <f t="shared" si="4"/>
        <v>1.3698630136986301E-3</v>
      </c>
      <c r="L62" s="26" t="str">
        <f t="shared" si="5"/>
        <v/>
      </c>
    </row>
    <row r="63" spans="1:12" s="5" customFormat="1" ht="20" customHeight="1" x14ac:dyDescent="0.85">
      <c r="A63" s="25"/>
      <c r="B63" s="14"/>
      <c r="C63" s="105"/>
      <c r="D63" s="106"/>
      <c r="E63" s="105"/>
      <c r="F63" s="106"/>
      <c r="G63" s="107"/>
      <c r="H63" s="107"/>
      <c r="I63" s="107"/>
      <c r="J63" s="11" t="str">
        <f t="shared" si="3"/>
        <v/>
      </c>
      <c r="K63" s="12">
        <f t="shared" si="4"/>
        <v>1.3698630136986301E-3</v>
      </c>
      <c r="L63" s="26" t="str">
        <f t="shared" si="5"/>
        <v/>
      </c>
    </row>
    <row r="64" spans="1:12" s="5" customFormat="1" ht="20" customHeight="1" x14ac:dyDescent="0.85">
      <c r="A64" s="25"/>
      <c r="B64" s="14"/>
      <c r="C64" s="105"/>
      <c r="D64" s="106"/>
      <c r="E64" s="105"/>
      <c r="F64" s="106"/>
      <c r="G64" s="107"/>
      <c r="H64" s="107"/>
      <c r="I64" s="107"/>
      <c r="J64" s="11" t="str">
        <f t="shared" si="3"/>
        <v/>
      </c>
      <c r="K64" s="12">
        <f t="shared" si="4"/>
        <v>1.3698630136986301E-3</v>
      </c>
      <c r="L64" s="26" t="str">
        <f t="shared" si="5"/>
        <v/>
      </c>
    </row>
    <row r="65" spans="1:12" s="5" customFormat="1" ht="20" customHeight="1" x14ac:dyDescent="0.85">
      <c r="A65" s="25"/>
      <c r="B65" s="14"/>
      <c r="C65" s="105"/>
      <c r="D65" s="106"/>
      <c r="E65" s="105"/>
      <c r="F65" s="106"/>
      <c r="G65" s="107"/>
      <c r="H65" s="107"/>
      <c r="I65" s="107"/>
      <c r="J65" s="11" t="str">
        <f t="shared" si="3"/>
        <v/>
      </c>
      <c r="K65" s="12">
        <f t="shared" si="4"/>
        <v>1.3698630136986301E-3</v>
      </c>
      <c r="L65" s="26" t="str">
        <f t="shared" si="5"/>
        <v/>
      </c>
    </row>
    <row r="66" spans="1:12" s="5" customFormat="1" ht="20" customHeight="1" x14ac:dyDescent="0.85">
      <c r="A66" s="25"/>
      <c r="B66" s="14"/>
      <c r="C66" s="105"/>
      <c r="D66" s="106"/>
      <c r="E66" s="105"/>
      <c r="F66" s="106"/>
      <c r="G66" s="107"/>
      <c r="H66" s="107"/>
      <c r="I66" s="107"/>
      <c r="J66" s="11" t="str">
        <f t="shared" si="3"/>
        <v/>
      </c>
      <c r="K66" s="12">
        <f t="shared" si="4"/>
        <v>1.3698630136986301E-3</v>
      </c>
      <c r="L66" s="26" t="str">
        <f t="shared" si="5"/>
        <v/>
      </c>
    </row>
    <row r="67" spans="1:12" s="5" customFormat="1" ht="34.75" customHeight="1" x14ac:dyDescent="0.85">
      <c r="A67" s="108" t="s">
        <v>16</v>
      </c>
      <c r="B67" s="109"/>
      <c r="C67" s="109"/>
      <c r="D67" s="109"/>
      <c r="E67" s="109"/>
      <c r="F67" s="109"/>
      <c r="G67" s="109"/>
      <c r="H67" s="109"/>
      <c r="I67" s="109"/>
      <c r="J67" s="109"/>
      <c r="K67" s="110"/>
      <c r="L67" s="49">
        <f>MIN(10,ROUND(SUM(L53:L66),4))</f>
        <v>0</v>
      </c>
    </row>
    <row r="68" spans="1:12" s="2" customFormat="1" ht="66.650000000000006" customHeight="1" x14ac:dyDescent="0.3">
      <c r="A68" s="111" t="s">
        <v>43</v>
      </c>
      <c r="B68" s="112"/>
      <c r="C68" s="112"/>
      <c r="D68" s="112"/>
      <c r="E68" s="112"/>
      <c r="F68" s="112"/>
      <c r="G68" s="112"/>
      <c r="H68" s="112"/>
      <c r="I68" s="112"/>
      <c r="J68" s="113"/>
      <c r="K68" s="114"/>
      <c r="L68" s="22">
        <v>10</v>
      </c>
    </row>
    <row r="69" spans="1:12" s="2" customFormat="1" ht="35" customHeight="1" x14ac:dyDescent="0.3">
      <c r="A69" s="23" t="s">
        <v>28</v>
      </c>
      <c r="B69" s="10" t="s">
        <v>124</v>
      </c>
      <c r="C69" s="94" t="s">
        <v>15</v>
      </c>
      <c r="D69" s="95"/>
      <c r="E69" s="94" t="s">
        <v>40</v>
      </c>
      <c r="F69" s="95"/>
      <c r="G69" s="94" t="s">
        <v>41</v>
      </c>
      <c r="H69" s="115"/>
      <c r="I69" s="95"/>
      <c r="J69" s="10" t="s">
        <v>12</v>
      </c>
      <c r="K69" s="10" t="s">
        <v>13</v>
      </c>
      <c r="L69" s="24" t="s">
        <v>14</v>
      </c>
    </row>
    <row r="70" spans="1:12" s="4" customFormat="1" ht="20" customHeight="1" x14ac:dyDescent="0.9">
      <c r="A70" s="25"/>
      <c r="B70" s="13"/>
      <c r="C70" s="105"/>
      <c r="D70" s="106"/>
      <c r="E70" s="105"/>
      <c r="F70" s="106"/>
      <c r="G70" s="107"/>
      <c r="H70" s="107"/>
      <c r="I70" s="107"/>
      <c r="J70" s="11" t="str">
        <f>IF(OR(ISBLANK(A70),ISBLANK(B70)),"",(B70-A70)+1)</f>
        <v/>
      </c>
      <c r="K70" s="12">
        <f>10/7300</f>
        <v>1.3698630136986301E-3</v>
      </c>
      <c r="L70" s="26" t="str">
        <f>IFERROR(ROUND(J70*K70,4),"")</f>
        <v/>
      </c>
    </row>
    <row r="71" spans="1:12" s="5" customFormat="1" ht="20" customHeight="1" x14ac:dyDescent="0.85">
      <c r="A71" s="25"/>
      <c r="B71" s="14"/>
      <c r="C71" s="105"/>
      <c r="D71" s="106"/>
      <c r="E71" s="105"/>
      <c r="F71" s="106"/>
      <c r="G71" s="107"/>
      <c r="H71" s="107"/>
      <c r="I71" s="107"/>
      <c r="J71" s="11" t="str">
        <f t="shared" ref="J71:J83" si="6">IF(OR(ISBLANK(A71),ISBLANK(B71)),"",(B71-A71)+1)</f>
        <v/>
      </c>
      <c r="K71" s="12">
        <f t="shared" ref="K71:K83" si="7">10/7300</f>
        <v>1.3698630136986301E-3</v>
      </c>
      <c r="L71" s="26" t="str">
        <f t="shared" ref="L71:L83" si="8">IFERROR(ROUND(J71*K71,4),"")</f>
        <v/>
      </c>
    </row>
    <row r="72" spans="1:12" s="5" customFormat="1" ht="20" customHeight="1" x14ac:dyDescent="0.85">
      <c r="A72" s="25"/>
      <c r="B72" s="14"/>
      <c r="C72" s="105"/>
      <c r="D72" s="106"/>
      <c r="E72" s="105"/>
      <c r="F72" s="106"/>
      <c r="G72" s="107"/>
      <c r="H72" s="107"/>
      <c r="I72" s="107"/>
      <c r="J72" s="11" t="str">
        <f t="shared" si="6"/>
        <v/>
      </c>
      <c r="K72" s="12">
        <f t="shared" si="7"/>
        <v>1.3698630136986301E-3</v>
      </c>
      <c r="L72" s="26" t="str">
        <f t="shared" si="8"/>
        <v/>
      </c>
    </row>
    <row r="73" spans="1:12" s="5" customFormat="1" ht="20" customHeight="1" x14ac:dyDescent="0.85">
      <c r="A73" s="25"/>
      <c r="B73" s="14"/>
      <c r="C73" s="105"/>
      <c r="D73" s="106"/>
      <c r="E73" s="105"/>
      <c r="F73" s="106"/>
      <c r="G73" s="107"/>
      <c r="H73" s="107"/>
      <c r="I73" s="107"/>
      <c r="J73" s="11" t="str">
        <f t="shared" si="6"/>
        <v/>
      </c>
      <c r="K73" s="12">
        <f t="shared" si="7"/>
        <v>1.3698630136986301E-3</v>
      </c>
      <c r="L73" s="26" t="str">
        <f t="shared" si="8"/>
        <v/>
      </c>
    </row>
    <row r="74" spans="1:12" s="5" customFormat="1" ht="20" customHeight="1" x14ac:dyDescent="0.85">
      <c r="A74" s="25"/>
      <c r="B74" s="14"/>
      <c r="C74" s="105"/>
      <c r="D74" s="106"/>
      <c r="E74" s="105"/>
      <c r="F74" s="106"/>
      <c r="G74" s="107"/>
      <c r="H74" s="107"/>
      <c r="I74" s="107"/>
      <c r="J74" s="11" t="str">
        <f t="shared" si="6"/>
        <v/>
      </c>
      <c r="K74" s="12">
        <f t="shared" si="7"/>
        <v>1.3698630136986301E-3</v>
      </c>
      <c r="L74" s="26" t="str">
        <f t="shared" si="8"/>
        <v/>
      </c>
    </row>
    <row r="75" spans="1:12" s="5" customFormat="1" ht="20" customHeight="1" x14ac:dyDescent="0.85">
      <c r="A75" s="25"/>
      <c r="B75" s="14"/>
      <c r="C75" s="105"/>
      <c r="D75" s="106"/>
      <c r="E75" s="105"/>
      <c r="F75" s="106"/>
      <c r="G75" s="107"/>
      <c r="H75" s="107"/>
      <c r="I75" s="107"/>
      <c r="J75" s="11" t="str">
        <f t="shared" si="6"/>
        <v/>
      </c>
      <c r="K75" s="12">
        <f t="shared" si="7"/>
        <v>1.3698630136986301E-3</v>
      </c>
      <c r="L75" s="26" t="str">
        <f t="shared" si="8"/>
        <v/>
      </c>
    </row>
    <row r="76" spans="1:12" s="5" customFormat="1" ht="20" customHeight="1" x14ac:dyDescent="0.85">
      <c r="A76" s="25"/>
      <c r="B76" s="14"/>
      <c r="C76" s="105"/>
      <c r="D76" s="106"/>
      <c r="E76" s="105"/>
      <c r="F76" s="106"/>
      <c r="G76" s="107"/>
      <c r="H76" s="107"/>
      <c r="I76" s="107"/>
      <c r="J76" s="11" t="str">
        <f t="shared" si="6"/>
        <v/>
      </c>
      <c r="K76" s="12">
        <f t="shared" si="7"/>
        <v>1.3698630136986301E-3</v>
      </c>
      <c r="L76" s="26" t="str">
        <f t="shared" si="8"/>
        <v/>
      </c>
    </row>
    <row r="77" spans="1:12" s="5" customFormat="1" ht="20" customHeight="1" x14ac:dyDescent="0.85">
      <c r="A77" s="25"/>
      <c r="B77" s="14"/>
      <c r="C77" s="105"/>
      <c r="D77" s="106"/>
      <c r="E77" s="105"/>
      <c r="F77" s="106"/>
      <c r="G77" s="107"/>
      <c r="H77" s="107"/>
      <c r="I77" s="107"/>
      <c r="J77" s="11" t="str">
        <f t="shared" si="6"/>
        <v/>
      </c>
      <c r="K77" s="12">
        <f t="shared" si="7"/>
        <v>1.3698630136986301E-3</v>
      </c>
      <c r="L77" s="26" t="str">
        <f t="shared" si="8"/>
        <v/>
      </c>
    </row>
    <row r="78" spans="1:12" s="5" customFormat="1" ht="20" customHeight="1" x14ac:dyDescent="0.85">
      <c r="A78" s="25"/>
      <c r="B78" s="14"/>
      <c r="C78" s="105"/>
      <c r="D78" s="106"/>
      <c r="E78" s="105"/>
      <c r="F78" s="106"/>
      <c r="G78" s="107"/>
      <c r="H78" s="107"/>
      <c r="I78" s="107"/>
      <c r="J78" s="11" t="str">
        <f t="shared" si="6"/>
        <v/>
      </c>
      <c r="K78" s="12">
        <f t="shared" si="7"/>
        <v>1.3698630136986301E-3</v>
      </c>
      <c r="L78" s="26" t="str">
        <f t="shared" si="8"/>
        <v/>
      </c>
    </row>
    <row r="79" spans="1:12" s="5" customFormat="1" ht="20" customHeight="1" x14ac:dyDescent="0.85">
      <c r="A79" s="25"/>
      <c r="B79" s="14"/>
      <c r="C79" s="105"/>
      <c r="D79" s="106"/>
      <c r="E79" s="105"/>
      <c r="F79" s="106"/>
      <c r="G79" s="107"/>
      <c r="H79" s="107"/>
      <c r="I79" s="107"/>
      <c r="J79" s="11" t="str">
        <f t="shared" si="6"/>
        <v/>
      </c>
      <c r="K79" s="12">
        <f t="shared" si="7"/>
        <v>1.3698630136986301E-3</v>
      </c>
      <c r="L79" s="26" t="str">
        <f t="shared" si="8"/>
        <v/>
      </c>
    </row>
    <row r="80" spans="1:12" s="5" customFormat="1" ht="20" customHeight="1" x14ac:dyDescent="0.85">
      <c r="A80" s="25"/>
      <c r="B80" s="14"/>
      <c r="C80" s="105"/>
      <c r="D80" s="106"/>
      <c r="E80" s="105"/>
      <c r="F80" s="106" t="str">
        <f>IF(OR(ISBLANK(#REF!),ISBLANK(B80)),"",B80-#REF!)</f>
        <v/>
      </c>
      <c r="G80" s="107"/>
      <c r="H80" s="107"/>
      <c r="I80" s="107"/>
      <c r="J80" s="11" t="str">
        <f t="shared" si="6"/>
        <v/>
      </c>
      <c r="K80" s="12">
        <f t="shared" si="7"/>
        <v>1.3698630136986301E-3</v>
      </c>
      <c r="L80" s="26" t="str">
        <f t="shared" si="8"/>
        <v/>
      </c>
    </row>
    <row r="81" spans="1:12" s="5" customFormat="1" ht="20" customHeight="1" x14ac:dyDescent="0.85">
      <c r="A81" s="25"/>
      <c r="B81" s="14"/>
      <c r="C81" s="105"/>
      <c r="D81" s="106"/>
      <c r="E81" s="105"/>
      <c r="F81" s="106" t="str">
        <f>IF(OR(ISBLANK(#REF!),ISBLANK(B81)),"",B81-#REF!)</f>
        <v/>
      </c>
      <c r="G81" s="107"/>
      <c r="H81" s="107"/>
      <c r="I81" s="107"/>
      <c r="J81" s="11" t="str">
        <f t="shared" si="6"/>
        <v/>
      </c>
      <c r="K81" s="12">
        <f t="shared" si="7"/>
        <v>1.3698630136986301E-3</v>
      </c>
      <c r="L81" s="26" t="str">
        <f t="shared" si="8"/>
        <v/>
      </c>
    </row>
    <row r="82" spans="1:12" s="5" customFormat="1" ht="20" customHeight="1" x14ac:dyDescent="0.85">
      <c r="A82" s="25"/>
      <c r="B82" s="14"/>
      <c r="C82" s="105"/>
      <c r="D82" s="106"/>
      <c r="E82" s="105"/>
      <c r="F82" s="106" t="str">
        <f>IF(OR(ISBLANK(#REF!),ISBLANK(B82)),"",B82-#REF!)</f>
        <v/>
      </c>
      <c r="G82" s="107"/>
      <c r="H82" s="107"/>
      <c r="I82" s="107"/>
      <c r="J82" s="11" t="str">
        <f t="shared" si="6"/>
        <v/>
      </c>
      <c r="K82" s="12">
        <f t="shared" si="7"/>
        <v>1.3698630136986301E-3</v>
      </c>
      <c r="L82" s="26" t="str">
        <f t="shared" si="8"/>
        <v/>
      </c>
    </row>
    <row r="83" spans="1:12" s="5" customFormat="1" ht="20" customHeight="1" x14ac:dyDescent="0.85">
      <c r="A83" s="25"/>
      <c r="B83" s="14"/>
      <c r="C83" s="105"/>
      <c r="D83" s="106"/>
      <c r="E83" s="105"/>
      <c r="F83" s="106" t="str">
        <f>IF(OR(ISBLANK(#REF!),ISBLANK(B83)),"",B83-#REF!)</f>
        <v/>
      </c>
      <c r="G83" s="107"/>
      <c r="H83" s="107"/>
      <c r="I83" s="107"/>
      <c r="J83" s="11" t="str">
        <f t="shared" si="6"/>
        <v/>
      </c>
      <c r="K83" s="12">
        <f t="shared" si="7"/>
        <v>1.3698630136986301E-3</v>
      </c>
      <c r="L83" s="26" t="str">
        <f t="shared" si="8"/>
        <v/>
      </c>
    </row>
    <row r="84" spans="1:12" s="5" customFormat="1" ht="34.75" customHeight="1" x14ac:dyDescent="0.85">
      <c r="A84" s="108" t="s">
        <v>16</v>
      </c>
      <c r="B84" s="109"/>
      <c r="C84" s="109"/>
      <c r="D84" s="109"/>
      <c r="E84" s="109"/>
      <c r="F84" s="109"/>
      <c r="G84" s="109"/>
      <c r="H84" s="109"/>
      <c r="I84" s="109"/>
      <c r="J84" s="109"/>
      <c r="K84" s="110"/>
      <c r="L84" s="49">
        <f>MIN(10,ROUND(SUM(L70:L83),4))</f>
        <v>0</v>
      </c>
    </row>
    <row r="85" spans="1:12" s="2" customFormat="1" ht="66.650000000000006" customHeight="1" x14ac:dyDescent="0.3">
      <c r="A85" s="111" t="s">
        <v>44</v>
      </c>
      <c r="B85" s="112"/>
      <c r="C85" s="112"/>
      <c r="D85" s="112"/>
      <c r="E85" s="112"/>
      <c r="F85" s="112"/>
      <c r="G85" s="112"/>
      <c r="H85" s="112"/>
      <c r="I85" s="112"/>
      <c r="J85" s="113"/>
      <c r="K85" s="114"/>
      <c r="L85" s="22">
        <v>10</v>
      </c>
    </row>
    <row r="86" spans="1:12" s="2" customFormat="1" ht="35" customHeight="1" x14ac:dyDescent="0.3">
      <c r="A86" s="23" t="s">
        <v>28</v>
      </c>
      <c r="B86" s="10" t="s">
        <v>124</v>
      </c>
      <c r="C86" s="94" t="s">
        <v>15</v>
      </c>
      <c r="D86" s="95"/>
      <c r="E86" s="94" t="s">
        <v>40</v>
      </c>
      <c r="F86" s="95"/>
      <c r="G86" s="94" t="s">
        <v>41</v>
      </c>
      <c r="H86" s="115"/>
      <c r="I86" s="95"/>
      <c r="J86" s="10" t="s">
        <v>12</v>
      </c>
      <c r="K86" s="10" t="s">
        <v>13</v>
      </c>
      <c r="L86" s="24" t="s">
        <v>14</v>
      </c>
    </row>
    <row r="87" spans="1:12" s="4" customFormat="1" ht="20" customHeight="1" x14ac:dyDescent="0.9">
      <c r="A87" s="25"/>
      <c r="B87" s="13"/>
      <c r="C87" s="105"/>
      <c r="D87" s="106"/>
      <c r="E87" s="105"/>
      <c r="F87" s="106"/>
      <c r="G87" s="107"/>
      <c r="H87" s="107"/>
      <c r="I87" s="107"/>
      <c r="J87" s="11" t="str">
        <f>IF(OR(ISBLANK(A87),ISBLANK(B87)),"",(B87-A87)+1)</f>
        <v/>
      </c>
      <c r="K87" s="12">
        <f>10/7300</f>
        <v>1.3698630136986301E-3</v>
      </c>
      <c r="L87" s="26" t="str">
        <f>IFERROR(ROUND(J87*K87,4),"")</f>
        <v/>
      </c>
    </row>
    <row r="88" spans="1:12" s="5" customFormat="1" ht="20" customHeight="1" x14ac:dyDescent="0.85">
      <c r="A88" s="25"/>
      <c r="B88" s="14"/>
      <c r="C88" s="105"/>
      <c r="D88" s="106"/>
      <c r="E88" s="105"/>
      <c r="F88" s="106"/>
      <c r="G88" s="107"/>
      <c r="H88" s="107"/>
      <c r="I88" s="107"/>
      <c r="J88" s="11" t="str">
        <f t="shared" ref="J88:J99" si="9">IF(OR(ISBLANK(A88),ISBLANK(B88)),"",(B88-A88)+1)</f>
        <v/>
      </c>
      <c r="K88" s="12">
        <f t="shared" ref="K88:K100" si="10">10/7300</f>
        <v>1.3698630136986301E-3</v>
      </c>
      <c r="L88" s="26" t="str">
        <f t="shared" ref="L88:L100" si="11">IFERROR(ROUND(J88*K88,4),"")</f>
        <v/>
      </c>
    </row>
    <row r="89" spans="1:12" s="5" customFormat="1" ht="20" customHeight="1" x14ac:dyDescent="0.85">
      <c r="A89" s="25"/>
      <c r="B89" s="14"/>
      <c r="C89" s="105"/>
      <c r="D89" s="106"/>
      <c r="E89" s="105"/>
      <c r="F89" s="106"/>
      <c r="G89" s="107"/>
      <c r="H89" s="107"/>
      <c r="I89" s="107"/>
      <c r="J89" s="11" t="str">
        <f t="shared" si="9"/>
        <v/>
      </c>
      <c r="K89" s="12">
        <f t="shared" si="10"/>
        <v>1.3698630136986301E-3</v>
      </c>
      <c r="L89" s="26" t="str">
        <f t="shared" si="11"/>
        <v/>
      </c>
    </row>
    <row r="90" spans="1:12" s="5" customFormat="1" ht="20" customHeight="1" x14ac:dyDescent="0.85">
      <c r="A90" s="25"/>
      <c r="B90" s="14"/>
      <c r="C90" s="105"/>
      <c r="D90" s="106"/>
      <c r="E90" s="105"/>
      <c r="F90" s="106"/>
      <c r="G90" s="107"/>
      <c r="H90" s="107"/>
      <c r="I90" s="107"/>
      <c r="J90" s="11" t="str">
        <f t="shared" si="9"/>
        <v/>
      </c>
      <c r="K90" s="12">
        <f t="shared" si="10"/>
        <v>1.3698630136986301E-3</v>
      </c>
      <c r="L90" s="26" t="str">
        <f t="shared" si="11"/>
        <v/>
      </c>
    </row>
    <row r="91" spans="1:12" s="5" customFormat="1" ht="20" customHeight="1" x14ac:dyDescent="0.85">
      <c r="A91" s="25"/>
      <c r="B91" s="14"/>
      <c r="C91" s="105"/>
      <c r="D91" s="106"/>
      <c r="E91" s="105"/>
      <c r="F91" s="106" t="str">
        <f>IF(OR(ISBLANK(#REF!),ISBLANK(B91)),"",B91-#REF!)</f>
        <v/>
      </c>
      <c r="G91" s="107"/>
      <c r="H91" s="107"/>
      <c r="I91" s="107"/>
      <c r="J91" s="11" t="str">
        <f t="shared" si="9"/>
        <v/>
      </c>
      <c r="K91" s="12">
        <f t="shared" si="10"/>
        <v>1.3698630136986301E-3</v>
      </c>
      <c r="L91" s="26" t="str">
        <f t="shared" si="11"/>
        <v/>
      </c>
    </row>
    <row r="92" spans="1:12" s="5" customFormat="1" ht="20" customHeight="1" x14ac:dyDescent="0.85">
      <c r="A92" s="25"/>
      <c r="B92" s="14"/>
      <c r="C92" s="105"/>
      <c r="D92" s="106"/>
      <c r="E92" s="105"/>
      <c r="F92" s="106" t="str">
        <f>IF(OR(ISBLANK(#REF!),ISBLANK(B92)),"",B92-#REF!)</f>
        <v/>
      </c>
      <c r="G92" s="107"/>
      <c r="H92" s="107"/>
      <c r="I92" s="107"/>
      <c r="J92" s="11" t="str">
        <f t="shared" si="9"/>
        <v/>
      </c>
      <c r="K92" s="12">
        <f t="shared" si="10"/>
        <v>1.3698630136986301E-3</v>
      </c>
      <c r="L92" s="26" t="str">
        <f t="shared" si="11"/>
        <v/>
      </c>
    </row>
    <row r="93" spans="1:12" s="5" customFormat="1" ht="20" customHeight="1" x14ac:dyDescent="0.85">
      <c r="A93" s="25"/>
      <c r="B93" s="14"/>
      <c r="C93" s="105"/>
      <c r="D93" s="106"/>
      <c r="E93" s="105"/>
      <c r="F93" s="106" t="str">
        <f>IF(OR(ISBLANK(#REF!),ISBLANK(B93)),"",B93-#REF!)</f>
        <v/>
      </c>
      <c r="G93" s="107"/>
      <c r="H93" s="107"/>
      <c r="I93" s="107"/>
      <c r="J93" s="11" t="str">
        <f t="shared" si="9"/>
        <v/>
      </c>
      <c r="K93" s="12">
        <f t="shared" si="10"/>
        <v>1.3698630136986301E-3</v>
      </c>
      <c r="L93" s="26" t="str">
        <f t="shared" si="11"/>
        <v/>
      </c>
    </row>
    <row r="94" spans="1:12" s="5" customFormat="1" ht="20" customHeight="1" x14ac:dyDescent="0.85">
      <c r="A94" s="25"/>
      <c r="B94" s="14"/>
      <c r="C94" s="105"/>
      <c r="D94" s="106"/>
      <c r="E94" s="105"/>
      <c r="F94" s="106" t="str">
        <f>IF(OR(ISBLANK(#REF!),ISBLANK(B94)),"",B94-#REF!)</f>
        <v/>
      </c>
      <c r="G94" s="107"/>
      <c r="H94" s="107"/>
      <c r="I94" s="107"/>
      <c r="J94" s="11" t="str">
        <f t="shared" si="9"/>
        <v/>
      </c>
      <c r="K94" s="12">
        <f t="shared" si="10"/>
        <v>1.3698630136986301E-3</v>
      </c>
      <c r="L94" s="26" t="str">
        <f t="shared" si="11"/>
        <v/>
      </c>
    </row>
    <row r="95" spans="1:12" s="5" customFormat="1" ht="20" customHeight="1" x14ac:dyDescent="0.85">
      <c r="A95" s="25"/>
      <c r="B95" s="14"/>
      <c r="C95" s="105"/>
      <c r="D95" s="106"/>
      <c r="E95" s="105"/>
      <c r="F95" s="106" t="str">
        <f>IF(OR(ISBLANK(#REF!),ISBLANK(B95)),"",B95-#REF!)</f>
        <v/>
      </c>
      <c r="G95" s="107"/>
      <c r="H95" s="107"/>
      <c r="I95" s="107"/>
      <c r="J95" s="11" t="str">
        <f t="shared" si="9"/>
        <v/>
      </c>
      <c r="K95" s="12">
        <f t="shared" si="10"/>
        <v>1.3698630136986301E-3</v>
      </c>
      <c r="L95" s="26" t="str">
        <f t="shared" si="11"/>
        <v/>
      </c>
    </row>
    <row r="96" spans="1:12" s="5" customFormat="1" ht="20" customHeight="1" x14ac:dyDescent="0.85">
      <c r="A96" s="25"/>
      <c r="B96" s="14"/>
      <c r="C96" s="105"/>
      <c r="D96" s="106"/>
      <c r="E96" s="105"/>
      <c r="F96" s="106" t="str">
        <f>IF(OR(ISBLANK(#REF!),ISBLANK(B96)),"",B96-#REF!)</f>
        <v/>
      </c>
      <c r="G96" s="107"/>
      <c r="H96" s="107"/>
      <c r="I96" s="107"/>
      <c r="J96" s="11" t="str">
        <f t="shared" si="9"/>
        <v/>
      </c>
      <c r="K96" s="12">
        <f t="shared" si="10"/>
        <v>1.3698630136986301E-3</v>
      </c>
      <c r="L96" s="26" t="str">
        <f t="shared" si="11"/>
        <v/>
      </c>
    </row>
    <row r="97" spans="1:12" s="5" customFormat="1" ht="20" customHeight="1" x14ac:dyDescent="0.85">
      <c r="A97" s="25"/>
      <c r="B97" s="14"/>
      <c r="C97" s="105"/>
      <c r="D97" s="106"/>
      <c r="E97" s="105"/>
      <c r="F97" s="106" t="str">
        <f>IF(OR(ISBLANK(#REF!),ISBLANK(B97)),"",B97-#REF!)</f>
        <v/>
      </c>
      <c r="G97" s="107"/>
      <c r="H97" s="107"/>
      <c r="I97" s="107"/>
      <c r="J97" s="11" t="str">
        <f t="shared" si="9"/>
        <v/>
      </c>
      <c r="K97" s="12">
        <f t="shared" si="10"/>
        <v>1.3698630136986301E-3</v>
      </c>
      <c r="L97" s="26" t="str">
        <f t="shared" si="11"/>
        <v/>
      </c>
    </row>
    <row r="98" spans="1:12" s="5" customFormat="1" ht="20" customHeight="1" x14ac:dyDescent="0.85">
      <c r="A98" s="25"/>
      <c r="B98" s="14"/>
      <c r="C98" s="105"/>
      <c r="D98" s="106"/>
      <c r="E98" s="105"/>
      <c r="F98" s="106" t="str">
        <f>IF(OR(ISBLANK(#REF!),ISBLANK(B98)),"",B98-#REF!)</f>
        <v/>
      </c>
      <c r="G98" s="107"/>
      <c r="H98" s="107"/>
      <c r="I98" s="107"/>
      <c r="J98" s="11" t="str">
        <f t="shared" si="9"/>
        <v/>
      </c>
      <c r="K98" s="12">
        <f t="shared" si="10"/>
        <v>1.3698630136986301E-3</v>
      </c>
      <c r="L98" s="26" t="str">
        <f t="shared" si="11"/>
        <v/>
      </c>
    </row>
    <row r="99" spans="1:12" s="5" customFormat="1" ht="20" customHeight="1" x14ac:dyDescent="0.85">
      <c r="A99" s="25"/>
      <c r="B99" s="14"/>
      <c r="C99" s="105"/>
      <c r="D99" s="106"/>
      <c r="E99" s="105"/>
      <c r="F99" s="106" t="str">
        <f>IF(OR(ISBLANK(#REF!),ISBLANK(B99)),"",B99-#REF!)</f>
        <v/>
      </c>
      <c r="G99" s="107"/>
      <c r="H99" s="107"/>
      <c r="I99" s="107"/>
      <c r="J99" s="11" t="str">
        <f t="shared" si="9"/>
        <v/>
      </c>
      <c r="K99" s="12">
        <f t="shared" si="10"/>
        <v>1.3698630136986301E-3</v>
      </c>
      <c r="L99" s="26" t="str">
        <f t="shared" si="11"/>
        <v/>
      </c>
    </row>
    <row r="100" spans="1:12" s="5" customFormat="1" ht="20" customHeight="1" x14ac:dyDescent="0.85">
      <c r="A100" s="25"/>
      <c r="B100" s="14"/>
      <c r="C100" s="105"/>
      <c r="D100" s="106"/>
      <c r="E100" s="105"/>
      <c r="F100" s="106" t="str">
        <f>IF(OR(ISBLANK(#REF!),ISBLANK(B100)),"",B100-#REF!)</f>
        <v/>
      </c>
      <c r="G100" s="107"/>
      <c r="H100" s="107"/>
      <c r="I100" s="107"/>
      <c r="J100" s="11" t="str">
        <f>IF(OR(ISBLANK(A100),ISBLANK(B100)),"",(B100-A100)+1)</f>
        <v/>
      </c>
      <c r="K100" s="12">
        <f t="shared" si="10"/>
        <v>1.3698630136986301E-3</v>
      </c>
      <c r="L100" s="26" t="str">
        <f t="shared" si="11"/>
        <v/>
      </c>
    </row>
    <row r="101" spans="1:12" s="5" customFormat="1" ht="34.75" customHeight="1" x14ac:dyDescent="0.85">
      <c r="A101" s="108" t="s">
        <v>16</v>
      </c>
      <c r="B101" s="109"/>
      <c r="C101" s="109"/>
      <c r="D101" s="109"/>
      <c r="E101" s="109"/>
      <c r="F101" s="109"/>
      <c r="G101" s="109"/>
      <c r="H101" s="109"/>
      <c r="I101" s="109"/>
      <c r="J101" s="109"/>
      <c r="K101" s="110"/>
      <c r="L101" s="49">
        <f>MIN(10,ROUND(SUM(L87:L100),4))</f>
        <v>0</v>
      </c>
    </row>
    <row r="102" spans="1:12" s="6" customFormat="1" ht="31.75" customHeight="1" x14ac:dyDescent="0.85">
      <c r="A102" s="121" t="s">
        <v>51</v>
      </c>
      <c r="B102" s="122"/>
      <c r="C102" s="122"/>
      <c r="D102" s="122"/>
      <c r="E102" s="122"/>
      <c r="F102" s="122"/>
      <c r="G102" s="123"/>
      <c r="H102" s="123"/>
      <c r="I102" s="123"/>
      <c r="J102" s="122"/>
      <c r="K102" s="124"/>
      <c r="L102" s="27">
        <v>5</v>
      </c>
    </row>
    <row r="103" spans="1:12" s="2" customFormat="1" ht="52.5" customHeight="1" x14ac:dyDescent="0.3">
      <c r="A103" s="23" t="s">
        <v>46</v>
      </c>
      <c r="B103" s="96" t="s">
        <v>47</v>
      </c>
      <c r="C103" s="97"/>
      <c r="D103" s="97"/>
      <c r="E103" s="97"/>
      <c r="F103" s="97"/>
      <c r="G103" s="98"/>
      <c r="H103" s="94" t="s">
        <v>48</v>
      </c>
      <c r="I103" s="95"/>
      <c r="J103" s="36" t="s">
        <v>49</v>
      </c>
      <c r="K103" s="10" t="s">
        <v>50</v>
      </c>
      <c r="L103" s="24" t="s">
        <v>14</v>
      </c>
    </row>
    <row r="104" spans="1:12" s="6" customFormat="1" ht="20" customHeight="1" x14ac:dyDescent="0.85">
      <c r="A104" s="99" t="s">
        <v>52</v>
      </c>
      <c r="B104" s="100"/>
      <c r="C104" s="100"/>
      <c r="D104" s="100"/>
      <c r="E104" s="100"/>
      <c r="F104" s="100"/>
      <c r="G104" s="100"/>
      <c r="H104" s="100"/>
      <c r="I104" s="100"/>
      <c r="J104" s="100"/>
      <c r="K104" s="100"/>
      <c r="L104" s="101"/>
    </row>
    <row r="105" spans="1:12" s="4" customFormat="1" ht="40" customHeight="1" x14ac:dyDescent="0.9">
      <c r="A105" s="28"/>
      <c r="B105" s="91"/>
      <c r="C105" s="92"/>
      <c r="D105" s="92"/>
      <c r="E105" s="92"/>
      <c r="F105" s="92"/>
      <c r="G105" s="93"/>
      <c r="H105" s="86"/>
      <c r="I105" s="87"/>
      <c r="J105" s="50"/>
      <c r="K105" s="39">
        <v>1</v>
      </c>
      <c r="L105" s="44" t="str">
        <f>IF(COUNTBLANK(A105:I105)&gt;6,"Faltan datos",1)</f>
        <v>Faltan datos</v>
      </c>
    </row>
    <row r="106" spans="1:12" s="5" customFormat="1" ht="40" customHeight="1" x14ac:dyDescent="0.85">
      <c r="A106" s="28"/>
      <c r="B106" s="91"/>
      <c r="C106" s="92"/>
      <c r="D106" s="92"/>
      <c r="E106" s="92"/>
      <c r="F106" s="92"/>
      <c r="G106" s="93"/>
      <c r="H106" s="86"/>
      <c r="I106" s="87"/>
      <c r="J106" s="50"/>
      <c r="K106" s="39">
        <v>1</v>
      </c>
      <c r="L106" s="44" t="str">
        <f>IF(COUNTBLANK(A106:I106)&gt;6,"Faltan datos",1)</f>
        <v>Faltan datos</v>
      </c>
    </row>
    <row r="107" spans="1:12" s="5" customFormat="1" ht="34.75" customHeight="1" x14ac:dyDescent="0.85">
      <c r="A107" s="88" t="s">
        <v>122</v>
      </c>
      <c r="B107" s="89"/>
      <c r="C107" s="89"/>
      <c r="D107" s="89"/>
      <c r="E107" s="89"/>
      <c r="F107" s="89"/>
      <c r="G107" s="89"/>
      <c r="H107" s="89"/>
      <c r="I107" s="89"/>
      <c r="J107" s="89"/>
      <c r="K107" s="90"/>
      <c r="L107" s="48">
        <f>MIN(2,(SUM(L105:L106)))</f>
        <v>0</v>
      </c>
    </row>
    <row r="108" spans="1:12" s="6" customFormat="1" ht="40" customHeight="1" x14ac:dyDescent="0.85">
      <c r="A108" s="102" t="s">
        <v>54</v>
      </c>
      <c r="B108" s="103"/>
      <c r="C108" s="103"/>
      <c r="D108" s="103"/>
      <c r="E108" s="103"/>
      <c r="F108" s="103"/>
      <c r="G108" s="103"/>
      <c r="H108" s="103"/>
      <c r="I108" s="103"/>
      <c r="J108" s="103"/>
      <c r="K108" s="103"/>
      <c r="L108" s="104"/>
    </row>
    <row r="109" spans="1:12" s="5" customFormat="1" ht="40" customHeight="1" x14ac:dyDescent="0.85">
      <c r="A109" s="28"/>
      <c r="B109" s="91"/>
      <c r="C109" s="92"/>
      <c r="D109" s="92"/>
      <c r="E109" s="92"/>
      <c r="F109" s="92"/>
      <c r="G109" s="93"/>
      <c r="H109" s="86"/>
      <c r="I109" s="87"/>
      <c r="J109" s="50"/>
      <c r="K109" s="38">
        <v>0.5</v>
      </c>
      <c r="L109" s="41" t="str">
        <f>IF(COUNTBLANK(A109:J109)&gt;6,"Faltan datos",0.5)</f>
        <v>Faltan datos</v>
      </c>
    </row>
    <row r="110" spans="1:12" s="5" customFormat="1" ht="40" customHeight="1" x14ac:dyDescent="0.85">
      <c r="A110" s="28"/>
      <c r="B110" s="91"/>
      <c r="C110" s="92"/>
      <c r="D110" s="92"/>
      <c r="E110" s="92"/>
      <c r="F110" s="92"/>
      <c r="G110" s="93"/>
      <c r="H110" s="86"/>
      <c r="I110" s="87"/>
      <c r="J110" s="50"/>
      <c r="K110" s="38">
        <v>0.5</v>
      </c>
      <c r="L110" s="41" t="str">
        <f t="shared" ref="L110" si="12">IF(COUNTBLANK(A110:J110)&gt;6,"Faltan datos",0.5)</f>
        <v>Faltan datos</v>
      </c>
    </row>
    <row r="111" spans="1:12" s="5" customFormat="1" ht="40" customHeight="1" x14ac:dyDescent="0.85">
      <c r="A111" s="28"/>
      <c r="B111" s="91"/>
      <c r="C111" s="92"/>
      <c r="D111" s="92"/>
      <c r="E111" s="92"/>
      <c r="F111" s="92"/>
      <c r="G111" s="93"/>
      <c r="H111" s="86"/>
      <c r="I111" s="87"/>
      <c r="J111" s="50"/>
      <c r="K111" s="38">
        <v>0.5</v>
      </c>
      <c r="L111" s="41" t="str">
        <f>IF(COUNTBLANK(A111:J111)&gt;6,"Faltan datos",0.5)</f>
        <v>Faltan datos</v>
      </c>
    </row>
    <row r="112" spans="1:12" s="5" customFormat="1" ht="34.75" customHeight="1" x14ac:dyDescent="0.85">
      <c r="A112" s="88" t="s">
        <v>121</v>
      </c>
      <c r="B112" s="89"/>
      <c r="C112" s="89"/>
      <c r="D112" s="89"/>
      <c r="E112" s="89"/>
      <c r="F112" s="89"/>
      <c r="G112" s="89"/>
      <c r="H112" s="89"/>
      <c r="I112" s="89"/>
      <c r="J112" s="89"/>
      <c r="K112" s="90"/>
      <c r="L112" s="47">
        <f>MIN(1.5,(SUM(L109:L111)))</f>
        <v>0</v>
      </c>
    </row>
    <row r="113" spans="1:12" s="6" customFormat="1" ht="20" customHeight="1" x14ac:dyDescent="0.85">
      <c r="A113" s="102" t="s">
        <v>53</v>
      </c>
      <c r="B113" s="103"/>
      <c r="C113" s="103"/>
      <c r="D113" s="103"/>
      <c r="E113" s="103"/>
      <c r="F113" s="103"/>
      <c r="G113" s="103"/>
      <c r="H113" s="103"/>
      <c r="I113" s="103"/>
      <c r="J113" s="103"/>
      <c r="K113" s="103"/>
      <c r="L113" s="104"/>
    </row>
    <row r="114" spans="1:12" s="5" customFormat="1" ht="40" customHeight="1" x14ac:dyDescent="0.85">
      <c r="A114" s="28"/>
      <c r="B114" s="91"/>
      <c r="C114" s="92"/>
      <c r="D114" s="92"/>
      <c r="E114" s="92"/>
      <c r="F114" s="92"/>
      <c r="G114" s="93"/>
      <c r="H114" s="86"/>
      <c r="I114" s="87"/>
      <c r="J114" s="50"/>
      <c r="K114" s="37">
        <v>0.25</v>
      </c>
      <c r="L114" s="40" t="str">
        <f>IF(COUNTBLANK(A114:J114)&gt;6,"Faltan datos",0.25)</f>
        <v>Faltan datos</v>
      </c>
    </row>
    <row r="115" spans="1:12" s="5" customFormat="1" ht="40" customHeight="1" x14ac:dyDescent="0.85">
      <c r="A115" s="28"/>
      <c r="B115" s="91"/>
      <c r="C115" s="92"/>
      <c r="D115" s="92"/>
      <c r="E115" s="92"/>
      <c r="F115" s="92"/>
      <c r="G115" s="93"/>
      <c r="H115" s="86"/>
      <c r="I115" s="87"/>
      <c r="J115" s="50"/>
      <c r="K115" s="37">
        <v>0.25</v>
      </c>
      <c r="L115" s="40" t="str">
        <f t="shared" ref="L115:L119" si="13">IF(COUNTBLANK(A115:J115)&gt;6,"Faltan datos",0.25)</f>
        <v>Faltan datos</v>
      </c>
    </row>
    <row r="116" spans="1:12" s="5" customFormat="1" ht="40" customHeight="1" x14ac:dyDescent="0.85">
      <c r="A116" s="28"/>
      <c r="B116" s="91"/>
      <c r="C116" s="92"/>
      <c r="D116" s="92"/>
      <c r="E116" s="92"/>
      <c r="F116" s="92"/>
      <c r="G116" s="93"/>
      <c r="H116" s="86"/>
      <c r="I116" s="87"/>
      <c r="J116" s="50"/>
      <c r="K116" s="37">
        <v>0.25</v>
      </c>
      <c r="L116" s="40" t="str">
        <f t="shared" si="13"/>
        <v>Faltan datos</v>
      </c>
    </row>
    <row r="117" spans="1:12" s="5" customFormat="1" ht="40" customHeight="1" x14ac:dyDescent="0.85">
      <c r="A117" s="28"/>
      <c r="B117" s="91"/>
      <c r="C117" s="92"/>
      <c r="D117" s="92"/>
      <c r="E117" s="92"/>
      <c r="F117" s="92"/>
      <c r="G117" s="93"/>
      <c r="H117" s="86"/>
      <c r="I117" s="87"/>
      <c r="J117" s="50"/>
      <c r="K117" s="37">
        <v>0.25</v>
      </c>
      <c r="L117" s="40" t="str">
        <f t="shared" si="13"/>
        <v>Faltan datos</v>
      </c>
    </row>
    <row r="118" spans="1:12" s="5" customFormat="1" ht="40" customHeight="1" x14ac:dyDescent="0.85">
      <c r="A118" s="28"/>
      <c r="B118" s="91"/>
      <c r="C118" s="92"/>
      <c r="D118" s="92"/>
      <c r="E118" s="92"/>
      <c r="F118" s="92"/>
      <c r="G118" s="93"/>
      <c r="H118" s="86"/>
      <c r="I118" s="87"/>
      <c r="J118" s="50"/>
      <c r="K118" s="37">
        <v>0.25</v>
      </c>
      <c r="L118" s="40" t="str">
        <f t="shared" si="13"/>
        <v>Faltan datos</v>
      </c>
    </row>
    <row r="119" spans="1:12" s="5" customFormat="1" ht="40" customHeight="1" x14ac:dyDescent="0.85">
      <c r="A119" s="28"/>
      <c r="B119" s="91"/>
      <c r="C119" s="92"/>
      <c r="D119" s="92"/>
      <c r="E119" s="92"/>
      <c r="F119" s="92"/>
      <c r="G119" s="93"/>
      <c r="H119" s="86"/>
      <c r="I119" s="87"/>
      <c r="J119" s="50"/>
      <c r="K119" s="37">
        <v>0.25</v>
      </c>
      <c r="L119" s="40" t="str">
        <f t="shared" si="13"/>
        <v>Faltan datos</v>
      </c>
    </row>
    <row r="120" spans="1:12" s="5" customFormat="1" ht="34.75" customHeight="1" x14ac:dyDescent="0.85">
      <c r="A120" s="169" t="s">
        <v>121</v>
      </c>
      <c r="B120" s="170"/>
      <c r="C120" s="170"/>
      <c r="D120" s="170"/>
      <c r="E120" s="170"/>
      <c r="F120" s="170"/>
      <c r="G120" s="170"/>
      <c r="H120" s="170"/>
      <c r="I120" s="170"/>
      <c r="J120" s="170"/>
      <c r="K120" s="170"/>
      <c r="L120" s="45">
        <f>MIN(1.5,(SUM(L114:L119)))</f>
        <v>0</v>
      </c>
    </row>
    <row r="121" spans="1:12" s="6" customFormat="1" ht="38.4" customHeight="1" x14ac:dyDescent="0.85">
      <c r="A121" s="169" t="s">
        <v>26</v>
      </c>
      <c r="B121" s="170"/>
      <c r="C121" s="170"/>
      <c r="D121" s="170"/>
      <c r="E121" s="170"/>
      <c r="F121" s="170"/>
      <c r="G121" s="170"/>
      <c r="H121" s="170"/>
      <c r="I121" s="170"/>
      <c r="J121" s="170"/>
      <c r="K121" s="170"/>
      <c r="L121" s="46">
        <f>MIN(40,ROUND(SUM(L50+L67+L84+L101+L107+L112+L120),4))</f>
        <v>0</v>
      </c>
    </row>
    <row r="122" spans="1:12" s="6" customFormat="1" ht="8.4" customHeight="1" x14ac:dyDescent="0.85">
      <c r="A122" s="29"/>
      <c r="B122" s="52"/>
      <c r="C122" s="52"/>
      <c r="D122" s="52"/>
      <c r="E122" s="52"/>
      <c r="F122" s="52"/>
      <c r="G122" s="52"/>
      <c r="H122" s="52"/>
      <c r="I122" s="52"/>
      <c r="J122" s="52"/>
      <c r="K122" s="52"/>
      <c r="L122" s="53"/>
    </row>
    <row r="123" spans="1:12" s="7" customFormat="1" ht="27.5" x14ac:dyDescent="0.95">
      <c r="A123" s="174" t="s">
        <v>17</v>
      </c>
      <c r="B123" s="175"/>
      <c r="C123" s="173"/>
      <c r="D123" s="173"/>
      <c r="E123" s="173"/>
      <c r="F123" s="173"/>
      <c r="G123" s="55" t="s">
        <v>18</v>
      </c>
      <c r="H123" s="54"/>
      <c r="I123" s="56"/>
      <c r="J123" s="56"/>
      <c r="K123" s="56"/>
      <c r="L123" s="57"/>
    </row>
    <row r="124" spans="1:12" s="6" customFormat="1" ht="17.399999999999999" customHeight="1" x14ac:dyDescent="0.85">
      <c r="A124" s="31"/>
      <c r="B124" s="171"/>
      <c r="C124" s="171"/>
      <c r="D124" s="171"/>
      <c r="E124" s="171"/>
      <c r="F124" s="171"/>
      <c r="G124" s="171"/>
      <c r="H124" s="171"/>
      <c r="I124" s="171"/>
      <c r="J124" s="171"/>
      <c r="K124" s="171"/>
      <c r="L124" s="57"/>
    </row>
    <row r="125" spans="1:12" s="8" customFormat="1" ht="117.65" customHeight="1" x14ac:dyDescent="0.85">
      <c r="A125" s="30"/>
      <c r="B125" s="172" t="s">
        <v>128</v>
      </c>
      <c r="C125" s="172"/>
      <c r="D125" s="172"/>
      <c r="E125" s="172"/>
      <c r="F125" s="172"/>
      <c r="G125" s="172"/>
      <c r="H125" s="172"/>
      <c r="I125" s="172"/>
      <c r="J125" s="172"/>
      <c r="K125" s="172"/>
      <c r="L125" s="57"/>
    </row>
    <row r="126" spans="1:12" s="6" customFormat="1" ht="8" customHeight="1" x14ac:dyDescent="0.95">
      <c r="A126" s="30"/>
      <c r="B126" s="58"/>
      <c r="C126" s="58"/>
      <c r="D126" s="58"/>
      <c r="E126" s="58"/>
      <c r="F126" s="58"/>
      <c r="G126" s="58"/>
      <c r="L126" s="59"/>
    </row>
    <row r="127" spans="1:12" s="6" customFormat="1" ht="23" x14ac:dyDescent="0.95">
      <c r="A127" s="30"/>
      <c r="B127" s="58"/>
      <c r="C127" s="60" t="s">
        <v>19</v>
      </c>
      <c r="D127" s="173"/>
      <c r="E127" s="173"/>
      <c r="F127" s="61" t="s">
        <v>20</v>
      </c>
      <c r="G127" s="61"/>
      <c r="L127" s="59"/>
    </row>
    <row r="128" spans="1:12" s="6" customFormat="1" ht="23" x14ac:dyDescent="0.95">
      <c r="A128" s="30"/>
      <c r="B128" s="58"/>
      <c r="C128" s="61"/>
      <c r="D128" s="61"/>
      <c r="E128" s="61"/>
      <c r="F128" s="61"/>
      <c r="G128" s="61"/>
      <c r="L128" s="59"/>
    </row>
    <row r="129" spans="1:12" s="6" customFormat="1" ht="23" x14ac:dyDescent="0.95">
      <c r="A129" s="30"/>
      <c r="C129" s="62"/>
      <c r="D129" s="63" t="s">
        <v>21</v>
      </c>
      <c r="E129" s="64"/>
      <c r="F129" s="63" t="s">
        <v>21</v>
      </c>
      <c r="G129" s="62"/>
      <c r="H129" s="65"/>
      <c r="I129" s="66"/>
      <c r="L129" s="59"/>
    </row>
    <row r="130" spans="1:12" s="6" customFormat="1" ht="23" x14ac:dyDescent="0.95">
      <c r="A130" s="30"/>
      <c r="B130" s="58"/>
      <c r="C130" s="61"/>
      <c r="D130" s="61"/>
      <c r="E130" s="61"/>
      <c r="F130" s="61"/>
      <c r="G130" s="61"/>
      <c r="L130" s="59"/>
    </row>
    <row r="131" spans="1:12" s="6" customFormat="1" ht="23" x14ac:dyDescent="0.95">
      <c r="A131" s="30"/>
      <c r="B131" s="58"/>
      <c r="C131" s="67"/>
      <c r="D131" s="68"/>
      <c r="E131" s="69" t="s">
        <v>22</v>
      </c>
      <c r="F131" s="68"/>
      <c r="G131" s="61"/>
      <c r="I131" s="70"/>
      <c r="J131" s="70"/>
      <c r="L131" s="59"/>
    </row>
    <row r="132" spans="1:12" s="6" customFormat="1" ht="79.75" customHeight="1" x14ac:dyDescent="0.85">
      <c r="A132" s="30"/>
      <c r="C132" s="68" t="s">
        <v>23</v>
      </c>
      <c r="D132" s="61"/>
      <c r="E132" s="168"/>
      <c r="F132" s="168"/>
      <c r="G132" s="168"/>
      <c r="H132" s="71"/>
      <c r="I132" s="71"/>
      <c r="L132" s="59"/>
    </row>
    <row r="133" spans="1:12" s="6" customFormat="1" ht="78" customHeight="1" thickBot="1" x14ac:dyDescent="1">
      <c r="A133" s="72"/>
      <c r="B133" s="73"/>
      <c r="C133" s="73"/>
      <c r="D133" s="73"/>
      <c r="E133" s="73"/>
      <c r="F133" s="73"/>
      <c r="G133" s="73"/>
      <c r="H133" s="73"/>
      <c r="I133" s="73"/>
      <c r="J133" s="73"/>
      <c r="K133" s="73"/>
      <c r="L133" s="74"/>
    </row>
    <row r="134" spans="1:12" s="6" customFormat="1" ht="15" customHeight="1" x14ac:dyDescent="0.85">
      <c r="A134" s="9"/>
      <c r="B134" s="1"/>
      <c r="C134" s="1"/>
      <c r="D134" s="1"/>
      <c r="E134" s="1"/>
      <c r="F134" s="1"/>
      <c r="G134" s="1"/>
      <c r="H134" s="1"/>
      <c r="I134" s="1"/>
      <c r="J134" s="1"/>
      <c r="K134" s="1"/>
      <c r="L134" s="1"/>
    </row>
  </sheetData>
  <sheetProtection algorithmName="SHA-512" hashValue="RGd+VQO3rZHLLBzeq44NSMgYxmnzxwITKZVdicD3OHFGYWNfmOkbrkzasivPwV5akTwc1oAiNE/52kJJJmsjmA==" saltValue="twVGclbAHVhIVyWbOCQ/ig==" spinCount="100000" sheet="1" objects="1" scenarios="1"/>
  <mergeCells count="277">
    <mergeCell ref="A15:L15"/>
    <mergeCell ref="J18:L31"/>
    <mergeCell ref="A24:H24"/>
    <mergeCell ref="A25:H25"/>
    <mergeCell ref="A28:H28"/>
    <mergeCell ref="A16:B16"/>
    <mergeCell ref="C16:I16"/>
    <mergeCell ref="J16:L16"/>
    <mergeCell ref="A17:B17"/>
    <mergeCell ref="C17:I17"/>
    <mergeCell ref="J17:L17"/>
    <mergeCell ref="B19:H19"/>
    <mergeCell ref="B21:H21"/>
    <mergeCell ref="B22:H22"/>
    <mergeCell ref="B20:H20"/>
    <mergeCell ref="A26:H26"/>
    <mergeCell ref="A27:H27"/>
    <mergeCell ref="E132:G132"/>
    <mergeCell ref="A121:K121"/>
    <mergeCell ref="A120:K120"/>
    <mergeCell ref="B124:K124"/>
    <mergeCell ref="B125:K125"/>
    <mergeCell ref="C123:F123"/>
    <mergeCell ref="D127:E127"/>
    <mergeCell ref="B116:G116"/>
    <mergeCell ref="B117:G117"/>
    <mergeCell ref="B118:G118"/>
    <mergeCell ref="A123:B123"/>
    <mergeCell ref="B119:G119"/>
    <mergeCell ref="E92:F92"/>
    <mergeCell ref="G92:I92"/>
    <mergeCell ref="C93:D93"/>
    <mergeCell ref="E93:F93"/>
    <mergeCell ref="E91:F91"/>
    <mergeCell ref="C55:D55"/>
    <mergeCell ref="E55:F55"/>
    <mergeCell ref="G55:I55"/>
    <mergeCell ref="C56:D56"/>
    <mergeCell ref="C57:D57"/>
    <mergeCell ref="E57:F57"/>
    <mergeCell ref="C78:D78"/>
    <mergeCell ref="E78:F78"/>
    <mergeCell ref="G78:I78"/>
    <mergeCell ref="G57:I57"/>
    <mergeCell ref="A68:K68"/>
    <mergeCell ref="C69:D69"/>
    <mergeCell ref="E69:F69"/>
    <mergeCell ref="G69:I69"/>
    <mergeCell ref="C66:D66"/>
    <mergeCell ref="E66:F66"/>
    <mergeCell ref="G66:I66"/>
    <mergeCell ref="A67:K67"/>
    <mergeCell ref="C60:D60"/>
    <mergeCell ref="G93:I93"/>
    <mergeCell ref="C94:D94"/>
    <mergeCell ref="E94:F94"/>
    <mergeCell ref="G94:I94"/>
    <mergeCell ref="C96:D96"/>
    <mergeCell ref="E96:F96"/>
    <mergeCell ref="G96:I96"/>
    <mergeCell ref="C97:D97"/>
    <mergeCell ref="E97:F97"/>
    <mergeCell ref="G97:I97"/>
    <mergeCell ref="C95:D95"/>
    <mergeCell ref="E95:F95"/>
    <mergeCell ref="G95:I95"/>
    <mergeCell ref="E46:F46"/>
    <mergeCell ref="G46:I46"/>
    <mergeCell ref="C53:D53"/>
    <mergeCell ref="E53:F53"/>
    <mergeCell ref="G53:I53"/>
    <mergeCell ref="C54:D54"/>
    <mergeCell ref="E54:F54"/>
    <mergeCell ref="G54:I54"/>
    <mergeCell ref="G91:I91"/>
    <mergeCell ref="E60:F60"/>
    <mergeCell ref="G60:I60"/>
    <mergeCell ref="C61:D61"/>
    <mergeCell ref="E61:F61"/>
    <mergeCell ref="G61:I61"/>
    <mergeCell ref="C79:D79"/>
    <mergeCell ref="E79:F79"/>
    <mergeCell ref="G79:I79"/>
    <mergeCell ref="C76:D76"/>
    <mergeCell ref="E76:F76"/>
    <mergeCell ref="G76:I76"/>
    <mergeCell ref="C77:D77"/>
    <mergeCell ref="E77:F77"/>
    <mergeCell ref="G77:I77"/>
    <mergeCell ref="C80:D80"/>
    <mergeCell ref="K9:L9"/>
    <mergeCell ref="K10:L10"/>
    <mergeCell ref="A9:C9"/>
    <mergeCell ref="A10:C10"/>
    <mergeCell ref="A11:L11"/>
    <mergeCell ref="D9:F9"/>
    <mergeCell ref="D10:F10"/>
    <mergeCell ref="G9:J9"/>
    <mergeCell ref="C43:D43"/>
    <mergeCell ref="C35:D35"/>
    <mergeCell ref="C36:D36"/>
    <mergeCell ref="C37:D37"/>
    <mergeCell ref="C38:D38"/>
    <mergeCell ref="C39:D39"/>
    <mergeCell ref="E35:F35"/>
    <mergeCell ref="E36:F36"/>
    <mergeCell ref="E37:F37"/>
    <mergeCell ref="C40:D40"/>
    <mergeCell ref="C41:D41"/>
    <mergeCell ref="C42:D42"/>
    <mergeCell ref="G36:I36"/>
    <mergeCell ref="G37:I37"/>
    <mergeCell ref="G38:I38"/>
    <mergeCell ref="G39:I39"/>
    <mergeCell ref="A3:J3"/>
    <mergeCell ref="A13:L13"/>
    <mergeCell ref="A32:K32"/>
    <mergeCell ref="A34:K34"/>
    <mergeCell ref="G6:I6"/>
    <mergeCell ref="G7:I7"/>
    <mergeCell ref="D6:E6"/>
    <mergeCell ref="D7:E7"/>
    <mergeCell ref="A6:C6"/>
    <mergeCell ref="K6:L6"/>
    <mergeCell ref="K3:L3"/>
    <mergeCell ref="A5:J5"/>
    <mergeCell ref="A33:L33"/>
    <mergeCell ref="K5:L5"/>
    <mergeCell ref="A8:J8"/>
    <mergeCell ref="K8:L8"/>
    <mergeCell ref="A31:H31"/>
    <mergeCell ref="A30:H30"/>
    <mergeCell ref="A23:H23"/>
    <mergeCell ref="A29:H29"/>
    <mergeCell ref="A7:C7"/>
    <mergeCell ref="K7:L7"/>
    <mergeCell ref="G10:J10"/>
    <mergeCell ref="A18:H18"/>
    <mergeCell ref="E49:F49"/>
    <mergeCell ref="E40:F40"/>
    <mergeCell ref="E41:F41"/>
    <mergeCell ref="E42:F42"/>
    <mergeCell ref="E43:F43"/>
    <mergeCell ref="E44:F44"/>
    <mergeCell ref="G40:I40"/>
    <mergeCell ref="G44:I44"/>
    <mergeCell ref="C44:D44"/>
    <mergeCell ref="C47:D47"/>
    <mergeCell ref="C48:D48"/>
    <mergeCell ref="G41:I41"/>
    <mergeCell ref="G42:I42"/>
    <mergeCell ref="G43:I43"/>
    <mergeCell ref="C49:D49"/>
    <mergeCell ref="C45:D45"/>
    <mergeCell ref="C46:D46"/>
    <mergeCell ref="G45:I45"/>
    <mergeCell ref="G49:I49"/>
    <mergeCell ref="E47:F47"/>
    <mergeCell ref="E48:F48"/>
    <mergeCell ref="G47:I47"/>
    <mergeCell ref="G48:I48"/>
    <mergeCell ref="E45:F45"/>
    <mergeCell ref="H114:I114"/>
    <mergeCell ref="A101:K101"/>
    <mergeCell ref="C98:D98"/>
    <mergeCell ref="E98:F98"/>
    <mergeCell ref="G98:I98"/>
    <mergeCell ref="C99:D99"/>
    <mergeCell ref="E99:F99"/>
    <mergeCell ref="G99:I99"/>
    <mergeCell ref="C70:D70"/>
    <mergeCell ref="E70:F70"/>
    <mergeCell ref="G70:I70"/>
    <mergeCell ref="C74:D74"/>
    <mergeCell ref="E74:F74"/>
    <mergeCell ref="G74:I74"/>
    <mergeCell ref="C75:D75"/>
    <mergeCell ref="E75:F75"/>
    <mergeCell ref="A102:K102"/>
    <mergeCell ref="C89:D89"/>
    <mergeCell ref="E89:F89"/>
    <mergeCell ref="G89:I89"/>
    <mergeCell ref="C92:D92"/>
    <mergeCell ref="C100:D100"/>
    <mergeCell ref="E100:F100"/>
    <mergeCell ref="G100:I100"/>
    <mergeCell ref="C90:D90"/>
    <mergeCell ref="E90:F90"/>
    <mergeCell ref="G90:I90"/>
    <mergeCell ref="C91:D91"/>
    <mergeCell ref="A12:J12"/>
    <mergeCell ref="K12:L12"/>
    <mergeCell ref="A14:L14"/>
    <mergeCell ref="E63:F63"/>
    <mergeCell ref="G63:I63"/>
    <mergeCell ref="C64:D64"/>
    <mergeCell ref="E64:F64"/>
    <mergeCell ref="G64:I64"/>
    <mergeCell ref="C65:D65"/>
    <mergeCell ref="E65:F65"/>
    <mergeCell ref="G65:I65"/>
    <mergeCell ref="C58:D58"/>
    <mergeCell ref="E58:F58"/>
    <mergeCell ref="G58:I58"/>
    <mergeCell ref="C59:D59"/>
    <mergeCell ref="E59:F59"/>
    <mergeCell ref="G59:I59"/>
    <mergeCell ref="E38:F38"/>
    <mergeCell ref="E39:F39"/>
    <mergeCell ref="G35:I35"/>
    <mergeCell ref="A50:K50"/>
    <mergeCell ref="C71:D71"/>
    <mergeCell ref="E71:F71"/>
    <mergeCell ref="G71:I71"/>
    <mergeCell ref="E86:F86"/>
    <mergeCell ref="G86:I86"/>
    <mergeCell ref="C87:D87"/>
    <mergeCell ref="E87:F87"/>
    <mergeCell ref="G87:I87"/>
    <mergeCell ref="C62:D62"/>
    <mergeCell ref="E62:F62"/>
    <mergeCell ref="G62:I62"/>
    <mergeCell ref="C63:D63"/>
    <mergeCell ref="A51:K51"/>
    <mergeCell ref="C52:D52"/>
    <mergeCell ref="E52:F52"/>
    <mergeCell ref="G52:I52"/>
    <mergeCell ref="G56:I56"/>
    <mergeCell ref="E56:F56"/>
    <mergeCell ref="E80:F80"/>
    <mergeCell ref="G80:I80"/>
    <mergeCell ref="C81:D81"/>
    <mergeCell ref="E81:F81"/>
    <mergeCell ref="G81:I81"/>
    <mergeCell ref="C88:D88"/>
    <mergeCell ref="E88:F88"/>
    <mergeCell ref="G88:I88"/>
    <mergeCell ref="G75:I75"/>
    <mergeCell ref="C72:D72"/>
    <mergeCell ref="G72:I72"/>
    <mergeCell ref="C73:D73"/>
    <mergeCell ref="E72:F72"/>
    <mergeCell ref="G73:I73"/>
    <mergeCell ref="A84:K84"/>
    <mergeCell ref="E82:F82"/>
    <mergeCell ref="G82:I82"/>
    <mergeCell ref="C83:D83"/>
    <mergeCell ref="E83:F83"/>
    <mergeCell ref="G83:I83"/>
    <mergeCell ref="A85:K85"/>
    <mergeCell ref="C86:D86"/>
    <mergeCell ref="C82:D82"/>
    <mergeCell ref="E73:F73"/>
    <mergeCell ref="H115:I115"/>
    <mergeCell ref="H116:I116"/>
    <mergeCell ref="H117:I117"/>
    <mergeCell ref="H118:I118"/>
    <mergeCell ref="H119:I119"/>
    <mergeCell ref="A107:K107"/>
    <mergeCell ref="A112:K112"/>
    <mergeCell ref="B115:G115"/>
    <mergeCell ref="H103:I103"/>
    <mergeCell ref="B103:G103"/>
    <mergeCell ref="B105:G105"/>
    <mergeCell ref="A104:L104"/>
    <mergeCell ref="B106:G106"/>
    <mergeCell ref="B109:G109"/>
    <mergeCell ref="B110:G110"/>
    <mergeCell ref="B111:G111"/>
    <mergeCell ref="B114:G114"/>
    <mergeCell ref="H110:I110"/>
    <mergeCell ref="A108:L108"/>
    <mergeCell ref="A113:L113"/>
    <mergeCell ref="H105:I105"/>
    <mergeCell ref="H106:I106"/>
    <mergeCell ref="H109:I109"/>
    <mergeCell ref="H111:I111"/>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Deberá indicar el número de las funciones realizadas en esta etapa profesional que coincidan con las funciones referidas para este puesto en el anexo y que ha realizado como parte de esta experiencia" sqref="G87:I100 G70:I83 G53:I66 G36:I49" xr:uid="{B2BB10BB-8E5E-4D9F-B177-3A0CEE028072}"/>
    <dataValidation allowBlank="1" showInputMessage="1" showErrorMessage="1" prompt="Solo se consignará experiencia relativa a lo indicado en el requisito 4 del apartado 2.2 Requisitos de experiencia" sqref="A85:K85" xr:uid="{7162585B-BEE5-405A-BCC1-5D3B78790DF8}"/>
    <dataValidation allowBlank="1" showInputMessage="1" showErrorMessage="1" prompt="Firma electrónica o manuscrita" sqref="E132:G132" xr:uid="{BB25E43C-B466-4B0D-A864-89FB0E7E665A}"/>
    <dataValidation type="date" allowBlank="1" showInputMessage="1" showErrorMessage="1" errorTitle="Fecha fuera de plazo" error="No se podrán solapar fechas y/o etapas en un mismo apartado de méritos y solo se valorarán experiencias hasta el 02/02/2025" prompt="No se podrán solapar fechas y/o etapas en un mismo apartado de méritos y solo se valorarán experiencias hasta el 02/02/2025." sqref="A66 A70:B83 B53:B66 A53 A54:A65 A87:A100 B87:B98 B100 B99" xr:uid="{1A79758A-E338-44B5-AE6F-43416C6BCAF8}">
      <formula1>26665</formula1>
      <formula2>45690</formula2>
    </dataValidation>
    <dataValidation allowBlank="1" showInputMessage="1" showErrorMessage="1" prompt="Deberá indicar el sector al que pertenece esta empresa indicada en esta etapa laboral." sqref="E70:F83 E87:F100 E36:F49 E53:F66" xr:uid="{4B97DE1E-E0A5-4B1A-A747-4E413AEEB3A9}"/>
    <dataValidation allowBlank="1" showInputMessage="1" showErrorMessage="1" prompt="Deberá indicar el nombre de la empresa tal y como figura en su vida laboral y/o contrato. " sqref="C36:D49 C53:D66 C70:D83 C87:D100" xr:uid="{FC8F155C-771F-48C5-BF7A-B26CA128058C}"/>
    <dataValidation allowBlank="1" showInputMessage="1" showErrorMessage="1" prompt="Solo se consignará experiencia relativa a lo indicado en el requisito 1 del apartado 2.2 Requisitos de experiencia" sqref="A34:K34" xr:uid="{8799B38E-677B-45E5-9E38-2CFEC2AEA8DA}"/>
    <dataValidation allowBlank="1" showInputMessage="1" showErrorMessage="1" prompt="Solo se consignará experiencia relativa a lo indicado en el requisito 2 del apartado 2.2 Requisitos de experiencia" sqref="A51:K51" xr:uid="{10B5220D-8F0F-473D-B10A-D885C81980A1}"/>
    <dataValidation allowBlank="1" showInputMessage="1" showErrorMessage="1" prompt="Solo se consignará experiencia relativa a lo indicado en el requisito 3 del apartado 2.2 Requisitos de experiencia" sqref="A68:K68" xr:uid="{62FA7EAF-6ED3-45A2-A641-E686BF35661B}"/>
    <dataValidation allowBlank="1" showInputMessage="1" showErrorMessage="1" prompt="Solo se consignará formación referida a los conocimientos específicos del apartado 1.15 del anexo que figuran más arriba. No serán admisibles formaciones y/o certificaciones no relacionadas a lo contenido en ese apartado." sqref="A102:K102" xr:uid="{1B783AE1-08B6-4557-8E20-88180232B729}"/>
    <dataValidation type="date" allowBlank="1" showInputMessage="1" showErrorMessage="1" error="No se valorarán formaciones en curso o no finalizadas a fecha de finalización del plazo de solicitudes: 26/05/2024" prompt="Deberá indicar la fecha en la que finalizó la formación indicada si desconoce el día, indique 01/mes/año. No se valorarán formaciones en curso o no finalizadas a fecha de finalización del plazo de solicitudes: 26/05/2024" sqref="A105:A106 A114:A119 A109:A111" xr:uid="{F019ECEF-FDC9-4103-B405-0D0373FCA27A}">
      <formula1>23377</formula1>
      <formula2>45438</formula2>
    </dataValidation>
    <dataValidation type="decimal" allowBlank="1" showInputMessage="1" showErrorMessage="1" error="La duración debe estar comprendida entre 0,5h y 249h como máximo en este apartado" prompt="Debe indicar la formación complementaria de duración inferior a 250h relativa a  los conocimientos específicos señalados en el punto 1.15" sqref="J114:J119" xr:uid="{34B4BC0E-D52A-4AEB-BB4F-FC17E1C4EDED}">
      <formula1>0.5</formula1>
      <formula2>249</formula2>
    </dataValidation>
    <dataValidation type="decimal" allowBlank="1" showInputMessage="1" showErrorMessage="1" error="La formación aquí referida deberá tener una carga horaria igual o superior a 250h. Si son ECTS deberá multiplicar por 30h cada ECTS" sqref="J105" xr:uid="{B3872743-4582-4E69-8B03-464A48480AE4}">
      <formula1>250</formula1>
      <formula2>25000</formula2>
    </dataValidation>
    <dataValidation type="decimal" allowBlank="1" showInputMessage="1" showErrorMessage="1" error="La formación aquí referida deberá tener una carga horaria igual o superior a 250h. Si son ECTS deberá multiplicar por 30h cada ECTS" prompt="Debe indicar formaciones superiores adicionales a la señalada en el punto 2.1  (más de 250 horas) oficiales o propias relativas a conocimientos específicos señalados en el punto 1.15" sqref="J109:J111" xr:uid="{84DBFA6B-E5F3-41E3-896B-C0EF5EFAC0C6}">
      <formula1>250</formula1>
      <formula2>25000</formula2>
    </dataValidation>
    <dataValidation allowBlank="1" showInputMessage="1" showErrorMessage="1" prompt="Debe indicar formaciones superiores adicionales a la señalada en el punto 2.1  (más de 250 horas) oficiales o propias relativas a conocimientos específicos señalados en el punto 1.15" sqref="B109:G111" xr:uid="{5892967F-5595-4BEE-92B8-40EDF95BE0E0}"/>
    <dataValidation allowBlank="1" showInputMessage="1" showErrorMessage="1" prompt="Debe indicar otros cursos de formación complementaria de duración menor a 250 horas relativos a conocimientos específicos señalados en el punto 1.1o" sqref="B114:G119" xr:uid="{A46C76AB-4100-4715-A1C9-C61819265FA1}"/>
    <dataValidation allowBlank="1" showInputMessage="1" showErrorMessage="1" prompt="Marque cada cuadro de requisitos con una cruz para verificar que cumple con cada uno de los requisitos indicados en el anexo específico de este puesto. Solo se admitirán declaraciones que indiquen cumplir con todos y cada uno de los requisitos." sqref="J18" xr:uid="{066A0665-B27A-4293-8EB2-EEA34202079D}"/>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7:L17" xr:uid="{FDC853A3-2CB9-4984-B4BC-E8959A07A64B}"/>
    <dataValidation allowBlank="1" showInputMessage="1" showErrorMessage="1" prompt="Se debe indicar el año de finalización de cada una de las titulaciones requeridas en el requisito, siguiendo el orden en el que indica las titulaciones, es decir, primero la fecha de la primera titulación indicada, luego la segunda." sqref="A17:B17" xr:uid="{2280EAC9-4488-42AF-919C-1F4977E10DE2}"/>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7:I17" xr:uid="{0610477C-3F46-4E63-89E3-C47662AE33DA}"/>
    <dataValidation allowBlank="1" showInputMessage="1" showErrorMessage="1" prompt="Indicar NOMBRE y APELLIDOS" sqref="C123:F123" xr:uid="{CF61EBD8-1C72-4FAD-B562-54E8818C8D74}"/>
    <dataValidation type="date" allowBlank="1" showInputMessage="1" showErrorMessage="1" errorTitle="Fecha fuera de plazo" error="No se podrán solapar fechas y/o etapas en un mismo apartado de méritos y solo se valorarán experiencias hasta el 02/02/2025." prompt="No se podrán solapar fechas y/o etapas en un mismo apartado de méritos y solo se valorarán experiencias hasta el 02/02/2025" sqref="A36:B49" xr:uid="{213DBC7A-3E02-4EBD-9302-B31162B56A54}">
      <formula1>26665</formula1>
      <formula2>45690</formula2>
    </dataValidation>
  </dataValidations>
  <printOptions horizontalCentered="1"/>
  <pageMargins left="0.70866141732283472" right="0.70866141732283472" top="0.74803149606299213" bottom="0.74803149606299213" header="0.31496062992125984" footer="0.31496062992125984"/>
  <pageSetup paperSize="9" scale="46" fitToHeight="0" orientation="portrait" r:id="rId1"/>
  <ignoredErrors>
    <ignoredError sqref="L107" formula="1"/>
    <ignoredError sqref="L109:L111 L114:L119" formulaRange="1"/>
  </ignoredErrors>
  <drawing r:id="rId2"/>
  <extLst>
    <ext xmlns:x14="http://schemas.microsoft.com/office/spreadsheetml/2009/9/main" uri="{CCE6A557-97BC-4b89-ADB6-D9C93CAAB3DF}">
      <x14:dataValidations xmlns:xm="http://schemas.microsoft.com/office/excel/2006/main" count="7">
        <x14:dataValidation type="list" allowBlank="1" showInputMessage="1" showErrorMessage="1" error="Debe marcar con una X" prompt="Marque la casilla de verificación con una X para informar que cumple con el requisito 4 de experiencia del punto 2.2 indicado en el anexo específico del puesto 1.1. Solo se admitirán declaraciones que indiquen cumplir con todos los requisitos." xr:uid="{A8488330-BF0E-4220-A0CA-7E518DAB92AA}">
          <x14:formula1>
            <xm:f>Hoja1!$A$8</xm:f>
          </x14:formula1>
          <xm:sqref>I22</xm:sqref>
        </x14:dataValidation>
        <x14:dataValidation type="list" allowBlank="1" showInputMessage="1" showErrorMessage="1" error="Debe marcar con una X" prompt="Marque la casilla de verificación con una X para informar que cumple con el punto 2.4 de idiomas, si son requeridos en el anexo específico del puesto 1.1. Solo se admitirán declaraciones que indiquen cumplir con los requisitos." xr:uid="{D216C8EA-9D12-4A7C-B324-6FDEFEEDB009}">
          <x14:formula1>
            <xm:f>Hoja1!$A$8</xm:f>
          </x14:formula1>
          <xm:sqref>I31</xm:sqref>
        </x14:dataValidation>
        <x14:dataValidation type="list" allowBlank="1" showInputMessage="1" showErrorMessage="1" error="Debe marcar con una X" prompt="Marque la casilla de verificación con una X para informar que cumple con el requisito 1 de experiencia del punto 2.2 indicado en el anexo específico del puesto 1.1. Solo se admitirán declaraciones que indiquen cumplir con todos los requisitos." xr:uid="{7AE32D79-A1FF-41CF-8097-A0AAFAE84813}">
          <x14:formula1>
            <xm:f>Hoja1!$A$8</xm:f>
          </x14:formula1>
          <xm:sqref>I19</xm:sqref>
        </x14:dataValidation>
        <x14:dataValidation type="list" allowBlank="1" showInputMessage="1" showErrorMessage="1" error="Debe marcar con una X" prompt="Marque la casilla de verificación con una X para informar que cumple con el requisito del punto 2.3" xr:uid="{7D92C07F-5A12-4D0D-8A4A-6FCF05233E79}">
          <x14:formula1>
            <xm:f>Hoja1!$A$8</xm:f>
          </x14:formula1>
          <xm:sqref>I24:I29</xm:sqref>
        </x14:dataValidation>
        <x14:dataValidation type="list" allowBlank="1" showInputMessage="1" showErrorMessage="1" error="Debe marcar con una X" prompt="Marque la casilla de verificación con una X para informar que cumple con el requisito 2 de experiencia del punto 2.2 indicado en el anexo específico del puesto 1.1. Solo se admitirán declaraciones que indiquen cumplir con todos los requisitos." xr:uid="{100466BF-D6AF-46AC-A516-2A2E44EC8537}">
          <x14:formula1>
            <xm:f>Hoja1!$A$8</xm:f>
          </x14:formula1>
          <xm:sqref>I20</xm:sqref>
        </x14:dataValidation>
        <x14:dataValidation type="list" allowBlank="1" showInputMessage="1" showErrorMessage="1" error="Debe marcar con una X" prompt="Marque la casilla de verificación con una X para informar que cumple con el requisito 3 de experiencia del punto 2.2 indicado en el anexo específico del puesto 1.1. Solo se admitirán declaraciones que indiquen cumplir con todos los requisitos." xr:uid="{5F39054B-2946-400D-8080-FDBC64FF5496}">
          <x14:formula1>
            <xm:f>Hoja1!$A$8</xm:f>
          </x14:formula1>
          <xm:sqref>I21</xm:sqref>
        </x14:dataValidation>
        <x14:dataValidation type="list" showDropDown="1" showInputMessage="1" showErrorMessage="1" xr:uid="{9457C055-9895-4352-989D-BBCA29EB7EA1}">
          <x14:formula1>
            <xm:f>'B3 TRE23 con CE'!$A$3:$A$34</xm:f>
          </x14:formula1>
          <xm:sqref>A10:C10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F8DA04-0579-47DB-853C-0057BE69DAB5}">
  <dimension ref="A1:P34"/>
  <sheetViews>
    <sheetView showGridLines="0" zoomScale="80" zoomScaleNormal="80" workbookViewId="0">
      <pane xSplit="1" ySplit="2" topLeftCell="B3" activePane="bottomRight" state="frozen"/>
      <selection pane="topRight" activeCell="F1" sqref="F1"/>
      <selection pane="bottomLeft" activeCell="A7" sqref="A7"/>
      <selection pane="bottomRight" activeCell="A3" sqref="A3"/>
    </sheetView>
  </sheetViews>
  <sheetFormatPr baseColWidth="10" defaultColWidth="17.3984375" defaultRowHeight="15.65" customHeight="1" x14ac:dyDescent="0.35"/>
  <cols>
    <col min="1" max="1" width="20.8984375" style="79" customWidth="1"/>
    <col min="2" max="2" width="22.19921875" style="76" customWidth="1"/>
    <col min="3" max="3" width="47.59765625" style="76" customWidth="1"/>
    <col min="4" max="4" width="24.59765625" style="76" customWidth="1"/>
    <col min="5" max="5" width="34.8984375" style="76" customWidth="1"/>
    <col min="6" max="16" width="28.796875" style="76" customWidth="1"/>
    <col min="17" max="16384" width="17.3984375" style="76"/>
  </cols>
  <sheetData>
    <row r="1" spans="1:16" ht="15.65" customHeight="1" x14ac:dyDescent="0.35">
      <c r="A1" s="75">
        <v>1</v>
      </c>
      <c r="B1" s="75">
        <v>2</v>
      </c>
      <c r="C1" s="75">
        <v>3</v>
      </c>
      <c r="D1" s="75">
        <v>4</v>
      </c>
      <c r="E1" s="75">
        <v>5</v>
      </c>
      <c r="F1" s="75">
        <v>6</v>
      </c>
      <c r="G1" s="75">
        <v>7</v>
      </c>
      <c r="H1" s="75">
        <v>8</v>
      </c>
      <c r="I1" s="75">
        <v>9</v>
      </c>
      <c r="J1" s="75">
        <v>10</v>
      </c>
      <c r="K1" s="75">
        <v>11</v>
      </c>
      <c r="L1" s="75">
        <v>12</v>
      </c>
      <c r="M1" s="75">
        <v>13</v>
      </c>
      <c r="N1" s="75">
        <v>14</v>
      </c>
      <c r="O1" s="75">
        <v>15</v>
      </c>
      <c r="P1" s="75">
        <v>16</v>
      </c>
    </row>
    <row r="2" spans="1:16" s="80" customFormat="1" ht="38.4" customHeight="1" x14ac:dyDescent="0.3">
      <c r="A2" s="77" t="s">
        <v>59</v>
      </c>
      <c r="B2" s="77" t="s">
        <v>2</v>
      </c>
      <c r="C2" s="77" t="s">
        <v>60</v>
      </c>
      <c r="D2" s="77" t="s">
        <v>61</v>
      </c>
      <c r="E2" s="78" t="s">
        <v>62</v>
      </c>
      <c r="F2" s="78" t="s">
        <v>63</v>
      </c>
      <c r="G2" s="78" t="s">
        <v>64</v>
      </c>
      <c r="H2" s="78" t="s">
        <v>65</v>
      </c>
      <c r="I2" s="78" t="s">
        <v>66</v>
      </c>
      <c r="J2" s="78" t="s">
        <v>67</v>
      </c>
      <c r="K2" s="78" t="s">
        <v>68</v>
      </c>
      <c r="L2" s="78" t="s">
        <v>69</v>
      </c>
      <c r="M2" s="78" t="s">
        <v>70</v>
      </c>
      <c r="N2" s="78" t="s">
        <v>71</v>
      </c>
      <c r="O2" s="78" t="s">
        <v>72</v>
      </c>
      <c r="P2" s="78" t="s">
        <v>32</v>
      </c>
    </row>
    <row r="3" spans="1:16" s="84" customFormat="1" ht="15.65" customHeight="1" x14ac:dyDescent="0.3">
      <c r="A3" s="81" t="s">
        <v>129</v>
      </c>
      <c r="B3" s="82" t="s">
        <v>77</v>
      </c>
      <c r="C3" s="83" t="s">
        <v>98</v>
      </c>
      <c r="D3" s="82" t="s">
        <v>73</v>
      </c>
      <c r="E3" s="83" t="s">
        <v>130</v>
      </c>
      <c r="F3" s="83" t="s">
        <v>81</v>
      </c>
      <c r="G3" s="83" t="s">
        <v>131</v>
      </c>
      <c r="H3" s="83" t="s">
        <v>99</v>
      </c>
      <c r="I3" s="83" t="s">
        <v>132</v>
      </c>
      <c r="J3" s="83" t="s">
        <v>133</v>
      </c>
      <c r="K3" s="83" t="s">
        <v>134</v>
      </c>
      <c r="L3" s="83"/>
      <c r="M3" s="83"/>
      <c r="N3" s="83"/>
      <c r="O3" s="83"/>
      <c r="P3" s="83"/>
    </row>
    <row r="4" spans="1:16" s="84" customFormat="1" ht="15.65" customHeight="1" x14ac:dyDescent="0.3">
      <c r="A4" s="81" t="s">
        <v>135</v>
      </c>
      <c r="B4" s="82" t="s">
        <v>83</v>
      </c>
      <c r="C4" s="83" t="s">
        <v>136</v>
      </c>
      <c r="D4" s="82" t="s">
        <v>73</v>
      </c>
      <c r="E4" s="83" t="s">
        <v>137</v>
      </c>
      <c r="F4" s="83" t="s">
        <v>84</v>
      </c>
      <c r="G4" s="83" t="s">
        <v>138</v>
      </c>
      <c r="H4" s="83" t="s">
        <v>139</v>
      </c>
      <c r="I4" s="83" t="s">
        <v>140</v>
      </c>
      <c r="J4" s="83"/>
      <c r="K4" s="83"/>
      <c r="L4" s="83"/>
      <c r="M4" s="83"/>
      <c r="N4" s="83"/>
      <c r="O4" s="83"/>
      <c r="P4" s="83"/>
    </row>
    <row r="5" spans="1:16" s="84" customFormat="1" ht="15.65" customHeight="1" x14ac:dyDescent="0.3">
      <c r="A5" s="81" t="s">
        <v>141</v>
      </c>
      <c r="B5" s="82" t="s">
        <v>79</v>
      </c>
      <c r="C5" s="83" t="s">
        <v>142</v>
      </c>
      <c r="D5" s="82" t="s">
        <v>73</v>
      </c>
      <c r="E5" s="83" t="s">
        <v>143</v>
      </c>
      <c r="F5" s="83" t="s">
        <v>84</v>
      </c>
      <c r="G5" s="83" t="s">
        <v>144</v>
      </c>
      <c r="H5" s="83" t="s">
        <v>145</v>
      </c>
      <c r="I5" s="83" t="s">
        <v>146</v>
      </c>
      <c r="J5" s="83" t="s">
        <v>147</v>
      </c>
      <c r="K5" s="83" t="s">
        <v>148</v>
      </c>
      <c r="L5" s="83" t="s">
        <v>149</v>
      </c>
      <c r="M5" s="83" t="s">
        <v>150</v>
      </c>
      <c r="N5" s="83"/>
      <c r="O5" s="83"/>
      <c r="P5" s="83"/>
    </row>
    <row r="6" spans="1:16" s="84" customFormat="1" ht="15.65" customHeight="1" x14ac:dyDescent="0.3">
      <c r="A6" s="81" t="s">
        <v>151</v>
      </c>
      <c r="B6" s="82" t="s">
        <v>79</v>
      </c>
      <c r="C6" s="83" t="s">
        <v>101</v>
      </c>
      <c r="D6" s="82" t="s">
        <v>73</v>
      </c>
      <c r="E6" s="83" t="s">
        <v>152</v>
      </c>
      <c r="F6" s="83" t="s">
        <v>153</v>
      </c>
      <c r="G6" s="83" t="s">
        <v>154</v>
      </c>
      <c r="H6" s="83" t="s">
        <v>155</v>
      </c>
      <c r="I6" s="83" t="s">
        <v>156</v>
      </c>
      <c r="J6" s="83" t="s">
        <v>157</v>
      </c>
      <c r="K6" s="83"/>
      <c r="L6" s="83"/>
      <c r="M6" s="83"/>
      <c r="N6" s="83"/>
      <c r="O6" s="83"/>
      <c r="P6" s="83"/>
    </row>
    <row r="7" spans="1:16" s="84" customFormat="1" ht="15.65" customHeight="1" x14ac:dyDescent="0.3">
      <c r="A7" s="81" t="s">
        <v>158</v>
      </c>
      <c r="B7" s="82" t="s">
        <v>83</v>
      </c>
      <c r="C7" s="83" t="s">
        <v>159</v>
      </c>
      <c r="D7" s="82" t="s">
        <v>73</v>
      </c>
      <c r="E7" s="83" t="s">
        <v>160</v>
      </c>
      <c r="F7" s="83" t="s">
        <v>161</v>
      </c>
      <c r="G7" s="83" t="s">
        <v>162</v>
      </c>
      <c r="H7" s="83" t="s">
        <v>163</v>
      </c>
      <c r="I7" s="83" t="s">
        <v>164</v>
      </c>
      <c r="J7" s="85" t="s">
        <v>165</v>
      </c>
      <c r="K7" s="83" t="s">
        <v>166</v>
      </c>
      <c r="L7" s="83" t="s">
        <v>167</v>
      </c>
      <c r="M7" s="83" t="s">
        <v>168</v>
      </c>
      <c r="N7" s="83" t="s">
        <v>169</v>
      </c>
      <c r="O7" s="83"/>
      <c r="P7" s="83"/>
    </row>
    <row r="8" spans="1:16" s="84" customFormat="1" ht="15.65" customHeight="1" x14ac:dyDescent="0.3">
      <c r="A8" s="81" t="s">
        <v>170</v>
      </c>
      <c r="B8" s="82" t="s">
        <v>75</v>
      </c>
      <c r="C8" s="83" t="s">
        <v>87</v>
      </c>
      <c r="D8" s="82" t="s">
        <v>73</v>
      </c>
      <c r="E8" s="83" t="s">
        <v>171</v>
      </c>
      <c r="F8" s="83" t="s">
        <v>81</v>
      </c>
      <c r="G8" s="83" t="s">
        <v>172</v>
      </c>
      <c r="H8" s="83" t="s">
        <v>173</v>
      </c>
      <c r="I8" s="83" t="s">
        <v>174</v>
      </c>
      <c r="J8" s="83" t="s">
        <v>175</v>
      </c>
      <c r="K8" s="83" t="s">
        <v>176</v>
      </c>
      <c r="L8" s="83" t="s">
        <v>177</v>
      </c>
      <c r="M8" s="83"/>
      <c r="N8" s="83"/>
      <c r="O8" s="83"/>
      <c r="P8" s="83" t="s">
        <v>178</v>
      </c>
    </row>
    <row r="9" spans="1:16" s="84" customFormat="1" ht="15.65" customHeight="1" x14ac:dyDescent="0.3">
      <c r="A9" s="81" t="s">
        <v>179</v>
      </c>
      <c r="B9" s="82" t="s">
        <v>75</v>
      </c>
      <c r="C9" s="83" t="s">
        <v>180</v>
      </c>
      <c r="D9" s="82" t="s">
        <v>73</v>
      </c>
      <c r="E9" s="83" t="s">
        <v>181</v>
      </c>
      <c r="F9" s="83" t="s">
        <v>78</v>
      </c>
      <c r="G9" s="83" t="s">
        <v>162</v>
      </c>
      <c r="H9" s="83" t="s">
        <v>182</v>
      </c>
      <c r="I9" s="83" t="s">
        <v>183</v>
      </c>
      <c r="J9" s="83" t="s">
        <v>184</v>
      </c>
      <c r="K9" s="83" t="s">
        <v>185</v>
      </c>
      <c r="L9" s="83" t="s">
        <v>186</v>
      </c>
      <c r="M9" s="83" t="s">
        <v>187</v>
      </c>
      <c r="N9" s="83"/>
      <c r="O9" s="83"/>
      <c r="P9" s="83"/>
    </row>
    <row r="10" spans="1:16" s="84" customFormat="1" ht="15.65" customHeight="1" x14ac:dyDescent="0.3">
      <c r="A10" s="81" t="s">
        <v>188</v>
      </c>
      <c r="B10" s="82" t="s">
        <v>77</v>
      </c>
      <c r="C10" s="83" t="s">
        <v>189</v>
      </c>
      <c r="D10" s="82" t="s">
        <v>73</v>
      </c>
      <c r="E10" s="83" t="s">
        <v>190</v>
      </c>
      <c r="F10" s="83" t="s">
        <v>191</v>
      </c>
      <c r="G10" s="83" t="s">
        <v>103</v>
      </c>
      <c r="H10" s="83" t="s">
        <v>192</v>
      </c>
      <c r="I10" s="83" t="s">
        <v>193</v>
      </c>
      <c r="J10" s="83" t="s">
        <v>194</v>
      </c>
      <c r="K10" s="83" t="s">
        <v>195</v>
      </c>
      <c r="L10" s="83"/>
      <c r="M10" s="83"/>
      <c r="N10" s="83"/>
      <c r="O10" s="83"/>
      <c r="P10" s="83"/>
    </row>
    <row r="11" spans="1:16" s="84" customFormat="1" ht="15.65" customHeight="1" x14ac:dyDescent="0.3">
      <c r="A11" s="81" t="s">
        <v>196</v>
      </c>
      <c r="B11" s="82" t="s">
        <v>74</v>
      </c>
      <c r="C11" s="83" t="s">
        <v>89</v>
      </c>
      <c r="D11" s="82" t="s">
        <v>88</v>
      </c>
      <c r="E11" s="83" t="s">
        <v>197</v>
      </c>
      <c r="F11" s="83" t="s">
        <v>90</v>
      </c>
      <c r="G11" s="83" t="s">
        <v>91</v>
      </c>
      <c r="H11" s="83" t="s">
        <v>198</v>
      </c>
      <c r="I11" s="83" t="s">
        <v>199</v>
      </c>
      <c r="J11" s="83" t="s">
        <v>200</v>
      </c>
      <c r="K11" s="83"/>
      <c r="L11" s="83"/>
      <c r="M11" s="83"/>
      <c r="N11" s="83"/>
      <c r="O11" s="83"/>
      <c r="P11" s="83"/>
    </row>
    <row r="12" spans="1:16" s="84" customFormat="1" ht="15.65" customHeight="1" x14ac:dyDescent="0.3">
      <c r="A12" s="81" t="s">
        <v>201</v>
      </c>
      <c r="B12" s="82" t="s">
        <v>79</v>
      </c>
      <c r="C12" s="83" t="s">
        <v>202</v>
      </c>
      <c r="D12" s="82" t="s">
        <v>73</v>
      </c>
      <c r="E12" s="83" t="s">
        <v>203</v>
      </c>
      <c r="F12" s="83" t="s">
        <v>100</v>
      </c>
      <c r="G12" s="83" t="s">
        <v>204</v>
      </c>
      <c r="H12" s="83" t="s">
        <v>205</v>
      </c>
      <c r="I12" s="83" t="s">
        <v>206</v>
      </c>
      <c r="J12" s="83"/>
      <c r="K12" s="83"/>
      <c r="L12" s="83"/>
      <c r="M12" s="83"/>
      <c r="N12" s="83"/>
      <c r="O12" s="83"/>
      <c r="P12" s="83"/>
    </row>
    <row r="13" spans="1:16" s="84" customFormat="1" ht="15.65" customHeight="1" x14ac:dyDescent="0.3">
      <c r="A13" s="81" t="s">
        <v>207</v>
      </c>
      <c r="B13" s="82" t="s">
        <v>83</v>
      </c>
      <c r="C13" s="83" t="s">
        <v>208</v>
      </c>
      <c r="D13" s="82" t="s">
        <v>73</v>
      </c>
      <c r="E13" s="83" t="s">
        <v>209</v>
      </c>
      <c r="F13" s="83" t="s">
        <v>100</v>
      </c>
      <c r="G13" s="83" t="s">
        <v>210</v>
      </c>
      <c r="H13" s="83" t="s">
        <v>211</v>
      </c>
      <c r="I13" s="83" t="s">
        <v>212</v>
      </c>
      <c r="J13" s="83"/>
      <c r="K13" s="83"/>
      <c r="L13" s="83"/>
      <c r="M13" s="83"/>
      <c r="N13" s="83"/>
      <c r="O13" s="83"/>
      <c r="P13" s="83"/>
    </row>
    <row r="14" spans="1:16" s="84" customFormat="1" ht="15.65" customHeight="1" x14ac:dyDescent="0.3">
      <c r="A14" s="81" t="s">
        <v>213</v>
      </c>
      <c r="B14" s="82" t="s">
        <v>79</v>
      </c>
      <c r="C14" s="83" t="s">
        <v>104</v>
      </c>
      <c r="D14" s="82" t="s">
        <v>73</v>
      </c>
      <c r="E14" s="83" t="s">
        <v>214</v>
      </c>
      <c r="F14" s="83" t="s">
        <v>86</v>
      </c>
      <c r="G14" s="83" t="s">
        <v>215</v>
      </c>
      <c r="H14" s="83" t="s">
        <v>105</v>
      </c>
      <c r="I14" s="83" t="s">
        <v>95</v>
      </c>
      <c r="J14" s="83" t="s">
        <v>216</v>
      </c>
      <c r="K14" s="83"/>
      <c r="L14" s="83"/>
      <c r="M14" s="83"/>
      <c r="N14" s="83"/>
      <c r="O14" s="83"/>
      <c r="P14" s="83"/>
    </row>
    <row r="15" spans="1:16" s="84" customFormat="1" ht="15.65" customHeight="1" x14ac:dyDescent="0.3">
      <c r="A15" s="81" t="s">
        <v>217</v>
      </c>
      <c r="B15" s="82" t="s">
        <v>102</v>
      </c>
      <c r="C15" s="83" t="s">
        <v>106</v>
      </c>
      <c r="D15" s="82" t="s">
        <v>73</v>
      </c>
      <c r="E15" s="83" t="s">
        <v>218</v>
      </c>
      <c r="F15" s="83" t="s">
        <v>114</v>
      </c>
      <c r="G15" s="83" t="s">
        <v>219</v>
      </c>
      <c r="H15" s="83" t="s">
        <v>220</v>
      </c>
      <c r="I15" s="83" t="s">
        <v>221</v>
      </c>
      <c r="J15" s="83" t="s">
        <v>222</v>
      </c>
      <c r="K15" s="83"/>
      <c r="L15" s="83"/>
      <c r="M15" s="83"/>
      <c r="N15" s="83"/>
      <c r="O15" s="83"/>
      <c r="P15" s="83"/>
    </row>
    <row r="16" spans="1:16" s="84" customFormat="1" ht="15.65" customHeight="1" x14ac:dyDescent="0.3">
      <c r="A16" s="81" t="s">
        <v>223</v>
      </c>
      <c r="B16" s="82" t="s">
        <v>102</v>
      </c>
      <c r="C16" s="83" t="s">
        <v>107</v>
      </c>
      <c r="D16" s="82" t="s">
        <v>73</v>
      </c>
      <c r="E16" s="83" t="s">
        <v>108</v>
      </c>
      <c r="F16" s="83" t="s">
        <v>114</v>
      </c>
      <c r="G16" s="83" t="s">
        <v>224</v>
      </c>
      <c r="H16" s="83" t="s">
        <v>109</v>
      </c>
      <c r="I16" s="83" t="s">
        <v>221</v>
      </c>
      <c r="J16" s="83" t="s">
        <v>225</v>
      </c>
      <c r="K16" s="83"/>
      <c r="L16" s="83"/>
      <c r="M16" s="83"/>
      <c r="N16" s="83"/>
      <c r="O16" s="83"/>
      <c r="P16" s="83"/>
    </row>
    <row r="17" spans="1:16" s="84" customFormat="1" ht="15.65" customHeight="1" x14ac:dyDescent="0.3">
      <c r="A17" s="81" t="s">
        <v>226</v>
      </c>
      <c r="B17" s="82" t="s">
        <v>110</v>
      </c>
      <c r="C17" s="83" t="s">
        <v>94</v>
      </c>
      <c r="D17" s="82" t="s">
        <v>227</v>
      </c>
      <c r="E17" s="83" t="s">
        <v>228</v>
      </c>
      <c r="F17" s="83" t="s">
        <v>229</v>
      </c>
      <c r="G17" s="83" t="s">
        <v>230</v>
      </c>
      <c r="H17" s="83" t="s">
        <v>231</v>
      </c>
      <c r="I17" s="83" t="s">
        <v>232</v>
      </c>
      <c r="J17" s="83"/>
      <c r="K17" s="83"/>
      <c r="L17" s="83"/>
      <c r="M17" s="83"/>
      <c r="N17" s="83"/>
      <c r="O17" s="83"/>
      <c r="P17" s="83"/>
    </row>
    <row r="18" spans="1:16" s="84" customFormat="1" ht="15.65" customHeight="1" x14ac:dyDescent="0.3">
      <c r="A18" s="81" t="s">
        <v>233</v>
      </c>
      <c r="B18" s="82" t="s">
        <v>82</v>
      </c>
      <c r="C18" s="83" t="s">
        <v>234</v>
      </c>
      <c r="D18" s="82" t="s">
        <v>73</v>
      </c>
      <c r="E18" s="83" t="s">
        <v>235</v>
      </c>
      <c r="F18" s="83" t="s">
        <v>236</v>
      </c>
      <c r="G18" s="83" t="s">
        <v>80</v>
      </c>
      <c r="H18" s="83" t="s">
        <v>237</v>
      </c>
      <c r="I18" s="83" t="s">
        <v>238</v>
      </c>
      <c r="J18" s="83" t="s">
        <v>239</v>
      </c>
      <c r="K18" s="83"/>
      <c r="L18" s="83"/>
      <c r="M18" s="83"/>
      <c r="N18" s="83"/>
      <c r="O18" s="83"/>
      <c r="P18" s="83"/>
    </row>
    <row r="19" spans="1:16" s="84" customFormat="1" ht="15.65" customHeight="1" x14ac:dyDescent="0.3">
      <c r="A19" s="81" t="s">
        <v>240</v>
      </c>
      <c r="B19" s="82" t="s">
        <v>74</v>
      </c>
      <c r="C19" s="83" t="s">
        <v>241</v>
      </c>
      <c r="D19" s="82" t="s">
        <v>73</v>
      </c>
      <c r="E19" s="83" t="s">
        <v>242</v>
      </c>
      <c r="F19" s="83" t="s">
        <v>243</v>
      </c>
      <c r="G19" s="83" t="s">
        <v>244</v>
      </c>
      <c r="H19" s="83" t="s">
        <v>245</v>
      </c>
      <c r="I19" s="83" t="s">
        <v>246</v>
      </c>
      <c r="J19" s="83" t="s">
        <v>247</v>
      </c>
      <c r="K19" s="83"/>
      <c r="L19" s="83"/>
      <c r="M19" s="83"/>
      <c r="N19" s="83"/>
      <c r="O19" s="83"/>
      <c r="P19" s="83"/>
    </row>
    <row r="20" spans="1:16" s="84" customFormat="1" ht="15.65" customHeight="1" x14ac:dyDescent="0.3">
      <c r="A20" s="81" t="s">
        <v>248</v>
      </c>
      <c r="B20" s="82" t="s">
        <v>77</v>
      </c>
      <c r="C20" s="83" t="s">
        <v>249</v>
      </c>
      <c r="D20" s="82" t="s">
        <v>73</v>
      </c>
      <c r="E20" s="83" t="s">
        <v>250</v>
      </c>
      <c r="F20" s="83" t="s">
        <v>85</v>
      </c>
      <c r="G20" s="83" t="s">
        <v>251</v>
      </c>
      <c r="H20" s="83" t="s">
        <v>112</v>
      </c>
      <c r="I20" s="83" t="s">
        <v>113</v>
      </c>
      <c r="J20" s="83"/>
      <c r="K20" s="83"/>
      <c r="L20" s="83"/>
      <c r="M20" s="83"/>
      <c r="N20" s="83"/>
      <c r="O20" s="83"/>
      <c r="P20" s="83" t="s">
        <v>252</v>
      </c>
    </row>
    <row r="21" spans="1:16" s="84" customFormat="1" ht="15.65" customHeight="1" x14ac:dyDescent="0.3">
      <c r="A21" s="81" t="s">
        <v>253</v>
      </c>
      <c r="B21" s="82" t="s">
        <v>79</v>
      </c>
      <c r="C21" s="83" t="s">
        <v>254</v>
      </c>
      <c r="D21" s="82" t="s">
        <v>73</v>
      </c>
      <c r="E21" s="83" t="s">
        <v>255</v>
      </c>
      <c r="F21" s="83" t="s">
        <v>84</v>
      </c>
      <c r="G21" s="83" t="s">
        <v>256</v>
      </c>
      <c r="H21" s="83" t="s">
        <v>257</v>
      </c>
      <c r="I21" s="83" t="s">
        <v>258</v>
      </c>
      <c r="J21" s="83"/>
      <c r="K21" s="83"/>
      <c r="L21" s="83"/>
      <c r="M21" s="83"/>
      <c r="N21" s="83"/>
      <c r="O21" s="83"/>
      <c r="P21" s="83" t="s">
        <v>259</v>
      </c>
    </row>
    <row r="22" spans="1:16" s="84" customFormat="1" ht="15.65" customHeight="1" x14ac:dyDescent="0.3">
      <c r="A22" s="81" t="s">
        <v>260</v>
      </c>
      <c r="B22" s="82" t="s">
        <v>102</v>
      </c>
      <c r="C22" s="83" t="s">
        <v>261</v>
      </c>
      <c r="D22" s="82" t="s">
        <v>73</v>
      </c>
      <c r="E22" s="83" t="s">
        <v>262</v>
      </c>
      <c r="F22" s="83" t="s">
        <v>114</v>
      </c>
      <c r="G22" s="83" t="s">
        <v>230</v>
      </c>
      <c r="H22" s="83" t="s">
        <v>263</v>
      </c>
      <c r="I22" s="83" t="s">
        <v>264</v>
      </c>
      <c r="J22" s="83"/>
      <c r="K22" s="83"/>
      <c r="L22" s="83"/>
      <c r="M22" s="83"/>
      <c r="N22" s="83"/>
      <c r="O22" s="83"/>
      <c r="P22" s="83"/>
    </row>
    <row r="23" spans="1:16" s="84" customFormat="1" ht="15.65" customHeight="1" x14ac:dyDescent="0.3">
      <c r="A23" s="81" t="s">
        <v>265</v>
      </c>
      <c r="B23" s="82" t="s">
        <v>74</v>
      </c>
      <c r="C23" s="83" t="s">
        <v>266</v>
      </c>
      <c r="D23" s="82" t="s">
        <v>73</v>
      </c>
      <c r="E23" s="83" t="s">
        <v>267</v>
      </c>
      <c r="F23" s="83" t="s">
        <v>96</v>
      </c>
      <c r="G23" s="83" t="s">
        <v>268</v>
      </c>
      <c r="H23" s="83" t="s">
        <v>269</v>
      </c>
      <c r="I23" s="83" t="s">
        <v>270</v>
      </c>
      <c r="J23" s="83" t="s">
        <v>271</v>
      </c>
      <c r="K23" s="83"/>
      <c r="L23" s="83"/>
      <c r="M23" s="83"/>
      <c r="N23" s="83"/>
      <c r="O23" s="83"/>
      <c r="P23" s="83"/>
    </row>
    <row r="24" spans="1:16" s="84" customFormat="1" ht="15.65" customHeight="1" x14ac:dyDescent="0.3">
      <c r="A24" s="81" t="s">
        <v>272</v>
      </c>
      <c r="B24" s="82" t="s">
        <v>77</v>
      </c>
      <c r="C24" s="83" t="s">
        <v>273</v>
      </c>
      <c r="D24" s="82" t="s">
        <v>73</v>
      </c>
      <c r="E24" s="83" t="s">
        <v>274</v>
      </c>
      <c r="F24" s="83" t="s">
        <v>85</v>
      </c>
      <c r="G24" s="83" t="s">
        <v>251</v>
      </c>
      <c r="H24" s="83" t="s">
        <v>275</v>
      </c>
      <c r="I24" s="83" t="s">
        <v>276</v>
      </c>
      <c r="J24" s="83"/>
      <c r="K24" s="83"/>
      <c r="L24" s="83"/>
      <c r="M24" s="83"/>
      <c r="N24" s="83"/>
      <c r="O24" s="83"/>
      <c r="P24" s="83" t="s">
        <v>277</v>
      </c>
    </row>
    <row r="25" spans="1:16" s="84" customFormat="1" ht="15.65" customHeight="1" x14ac:dyDescent="0.3">
      <c r="A25" s="81" t="s">
        <v>278</v>
      </c>
      <c r="B25" s="82" t="s">
        <v>77</v>
      </c>
      <c r="C25" s="83" t="s">
        <v>279</v>
      </c>
      <c r="D25" s="82" t="s">
        <v>88</v>
      </c>
      <c r="E25" s="83" t="s">
        <v>280</v>
      </c>
      <c r="F25" s="83" t="s">
        <v>85</v>
      </c>
      <c r="G25" s="83" t="s">
        <v>281</v>
      </c>
      <c r="H25" s="83" t="s">
        <v>282</v>
      </c>
      <c r="I25" s="83" t="s">
        <v>283</v>
      </c>
      <c r="J25" s="83" t="s">
        <v>284</v>
      </c>
      <c r="K25" s="83"/>
      <c r="L25" s="83"/>
      <c r="M25" s="83"/>
      <c r="N25" s="83"/>
      <c r="O25" s="83"/>
      <c r="P25" s="83"/>
    </row>
    <row r="26" spans="1:16" s="84" customFormat="1" ht="15.65" customHeight="1" x14ac:dyDescent="0.3">
      <c r="A26" s="81" t="s">
        <v>285</v>
      </c>
      <c r="B26" s="82" t="s">
        <v>83</v>
      </c>
      <c r="C26" s="83" t="s">
        <v>286</v>
      </c>
      <c r="D26" s="82" t="s">
        <v>73</v>
      </c>
      <c r="E26" s="83" t="s">
        <v>287</v>
      </c>
      <c r="F26" s="83" t="s">
        <v>97</v>
      </c>
      <c r="G26" s="83" t="s">
        <v>111</v>
      </c>
      <c r="H26" s="83" t="s">
        <v>288</v>
      </c>
      <c r="I26" s="83" t="s">
        <v>289</v>
      </c>
      <c r="J26" s="83"/>
      <c r="K26" s="83"/>
      <c r="L26" s="83"/>
      <c r="M26" s="83"/>
      <c r="N26" s="83"/>
      <c r="O26" s="83"/>
      <c r="P26" s="83"/>
    </row>
    <row r="27" spans="1:16" s="84" customFormat="1" ht="15.65" customHeight="1" x14ac:dyDescent="0.3">
      <c r="A27" s="81" t="s">
        <v>290</v>
      </c>
      <c r="B27" s="82" t="s">
        <v>102</v>
      </c>
      <c r="C27" s="83" t="s">
        <v>291</v>
      </c>
      <c r="D27" s="82" t="s">
        <v>73</v>
      </c>
      <c r="E27" s="83" t="s">
        <v>292</v>
      </c>
      <c r="F27" s="83" t="s">
        <v>96</v>
      </c>
      <c r="G27" s="83" t="s">
        <v>293</v>
      </c>
      <c r="H27" s="83" t="s">
        <v>294</v>
      </c>
      <c r="I27" s="83"/>
      <c r="J27" s="83"/>
      <c r="K27" s="83"/>
      <c r="L27" s="83"/>
      <c r="M27" s="83"/>
      <c r="N27" s="83"/>
      <c r="O27" s="83"/>
      <c r="P27" s="83"/>
    </row>
    <row r="28" spans="1:16" s="84" customFormat="1" ht="15.65" customHeight="1" x14ac:dyDescent="0.3">
      <c r="A28" s="81" t="s">
        <v>295</v>
      </c>
      <c r="B28" s="82" t="s">
        <v>76</v>
      </c>
      <c r="C28" s="83" t="s">
        <v>296</v>
      </c>
      <c r="D28" s="82" t="s">
        <v>73</v>
      </c>
      <c r="E28" s="83" t="s">
        <v>297</v>
      </c>
      <c r="F28" s="83" t="s">
        <v>78</v>
      </c>
      <c r="G28" s="83" t="s">
        <v>298</v>
      </c>
      <c r="H28" s="83" t="s">
        <v>299</v>
      </c>
      <c r="I28" s="83" t="s">
        <v>300</v>
      </c>
      <c r="J28" s="83" t="s">
        <v>301</v>
      </c>
      <c r="K28" s="83"/>
      <c r="L28" s="83"/>
      <c r="M28" s="83"/>
      <c r="N28" s="83"/>
      <c r="O28" s="83"/>
      <c r="P28" s="83" t="s">
        <v>302</v>
      </c>
    </row>
    <row r="29" spans="1:16" s="84" customFormat="1" ht="15.65" customHeight="1" x14ac:dyDescent="0.3">
      <c r="A29" s="81" t="s">
        <v>303</v>
      </c>
      <c r="B29" s="82" t="s">
        <v>102</v>
      </c>
      <c r="C29" s="83" t="s">
        <v>304</v>
      </c>
      <c r="D29" s="82" t="s">
        <v>73</v>
      </c>
      <c r="E29" s="83" t="s">
        <v>305</v>
      </c>
      <c r="F29" s="83" t="s">
        <v>306</v>
      </c>
      <c r="G29" s="83" t="s">
        <v>307</v>
      </c>
      <c r="H29" s="83" t="s">
        <v>308</v>
      </c>
      <c r="I29" s="83" t="s">
        <v>309</v>
      </c>
      <c r="J29" s="83"/>
      <c r="K29" s="83"/>
      <c r="L29" s="83"/>
      <c r="M29" s="83"/>
      <c r="N29" s="83"/>
      <c r="O29" s="83"/>
      <c r="P29" s="83"/>
    </row>
    <row r="30" spans="1:16" s="84" customFormat="1" ht="15.65" customHeight="1" x14ac:dyDescent="0.3">
      <c r="A30" s="81" t="s">
        <v>310</v>
      </c>
      <c r="B30" s="82" t="s">
        <v>74</v>
      </c>
      <c r="C30" s="83" t="s">
        <v>311</v>
      </c>
      <c r="D30" s="82" t="s">
        <v>73</v>
      </c>
      <c r="E30" s="83" t="s">
        <v>312</v>
      </c>
      <c r="F30" s="83" t="s">
        <v>93</v>
      </c>
      <c r="G30" s="83" t="s">
        <v>313</v>
      </c>
      <c r="H30" s="83" t="s">
        <v>314</v>
      </c>
      <c r="I30" s="83"/>
      <c r="J30" s="83" t="s">
        <v>315</v>
      </c>
      <c r="K30" s="83" t="s">
        <v>316</v>
      </c>
      <c r="L30" s="83"/>
      <c r="M30" s="83"/>
      <c r="N30" s="83"/>
      <c r="O30" s="83"/>
      <c r="P30" s="83"/>
    </row>
    <row r="31" spans="1:16" s="84" customFormat="1" ht="15.65" customHeight="1" x14ac:dyDescent="0.3">
      <c r="A31" s="81" t="s">
        <v>317</v>
      </c>
      <c r="B31" s="82" t="s">
        <v>102</v>
      </c>
      <c r="C31" s="83" t="s">
        <v>318</v>
      </c>
      <c r="D31" s="82" t="s">
        <v>73</v>
      </c>
      <c r="E31" s="83" t="s">
        <v>319</v>
      </c>
      <c r="F31" s="83" t="s">
        <v>320</v>
      </c>
      <c r="G31" s="83" t="s">
        <v>115</v>
      </c>
      <c r="H31" s="83" t="s">
        <v>140</v>
      </c>
      <c r="I31" s="83"/>
      <c r="J31" s="83"/>
      <c r="K31" s="83"/>
      <c r="L31" s="83"/>
      <c r="M31" s="83"/>
      <c r="N31" s="83"/>
      <c r="O31" s="83"/>
      <c r="P31" s="83" t="s">
        <v>321</v>
      </c>
    </row>
    <row r="32" spans="1:16" s="84" customFormat="1" ht="15.65" customHeight="1" x14ac:dyDescent="0.3">
      <c r="A32" s="81" t="s">
        <v>322</v>
      </c>
      <c r="B32" s="82" t="s">
        <v>79</v>
      </c>
      <c r="C32" s="83" t="s">
        <v>323</v>
      </c>
      <c r="D32" s="82" t="s">
        <v>73</v>
      </c>
      <c r="E32" s="83" t="s">
        <v>324</v>
      </c>
      <c r="F32" s="83" t="s">
        <v>85</v>
      </c>
      <c r="G32" s="83" t="s">
        <v>325</v>
      </c>
      <c r="H32" s="83" t="s">
        <v>326</v>
      </c>
      <c r="I32" s="83" t="s">
        <v>327</v>
      </c>
      <c r="J32" s="85" t="s">
        <v>328</v>
      </c>
      <c r="K32" s="83" t="s">
        <v>329</v>
      </c>
      <c r="L32" s="83"/>
      <c r="M32" s="83"/>
      <c r="N32" s="83"/>
      <c r="O32" s="83"/>
      <c r="P32" s="83"/>
    </row>
    <row r="33" spans="1:16" s="84" customFormat="1" ht="15.65" customHeight="1" x14ac:dyDescent="0.3">
      <c r="A33" s="81" t="s">
        <v>330</v>
      </c>
      <c r="B33" s="82" t="s">
        <v>83</v>
      </c>
      <c r="C33" s="83" t="s">
        <v>331</v>
      </c>
      <c r="D33" s="82" t="s">
        <v>73</v>
      </c>
      <c r="E33" s="83" t="s">
        <v>332</v>
      </c>
      <c r="F33" s="83" t="s">
        <v>78</v>
      </c>
      <c r="G33" s="83" t="s">
        <v>333</v>
      </c>
      <c r="H33" s="83" t="s">
        <v>334</v>
      </c>
      <c r="I33" s="83" t="s">
        <v>335</v>
      </c>
      <c r="J33" s="85" t="s">
        <v>336</v>
      </c>
      <c r="K33" s="83"/>
      <c r="L33" s="83"/>
      <c r="M33" s="83"/>
      <c r="N33" s="83"/>
      <c r="O33" s="83"/>
      <c r="P33" s="83"/>
    </row>
    <row r="34" spans="1:16" s="84" customFormat="1" ht="15.65" customHeight="1" x14ac:dyDescent="0.3">
      <c r="A34" s="81" t="s">
        <v>337</v>
      </c>
      <c r="B34" s="82" t="s">
        <v>83</v>
      </c>
      <c r="C34" s="83" t="s">
        <v>279</v>
      </c>
      <c r="D34" s="82" t="s">
        <v>92</v>
      </c>
      <c r="E34" s="83" t="s">
        <v>338</v>
      </c>
      <c r="F34" s="83" t="s">
        <v>84</v>
      </c>
      <c r="G34" s="83" t="s">
        <v>115</v>
      </c>
      <c r="H34" s="83" t="s">
        <v>339</v>
      </c>
      <c r="I34" s="83" t="s">
        <v>340</v>
      </c>
      <c r="J34" s="85"/>
      <c r="K34" s="83"/>
      <c r="L34" s="83"/>
      <c r="M34" s="83"/>
      <c r="N34" s="83"/>
      <c r="O34" s="83"/>
      <c r="P34" s="83"/>
    </row>
  </sheetData>
  <autoFilter ref="A2:P34" xr:uid="{6B5043C9-AD46-43DF-8C69-07F69FF84F6F}"/>
  <conditionalFormatting sqref="A35:A1048576">
    <cfRule type="duplicateValues" dxfId="0" priority="1"/>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C8"/>
  <sheetViews>
    <sheetView workbookViewId="0">
      <selection activeCell="A7" sqref="A7"/>
    </sheetView>
  </sheetViews>
  <sheetFormatPr baseColWidth="10" defaultRowHeight="13" x14ac:dyDescent="0.3"/>
  <cols>
    <col min="3" max="3" width="81.3984375" customWidth="1"/>
  </cols>
  <sheetData>
    <row r="1" spans="1:3" x14ac:dyDescent="0.3">
      <c r="A1" s="32" t="s">
        <v>116</v>
      </c>
    </row>
    <row r="2" spans="1:3" x14ac:dyDescent="0.3">
      <c r="A2" s="32" t="s">
        <v>117</v>
      </c>
    </row>
    <row r="3" spans="1:3" x14ac:dyDescent="0.3">
      <c r="A3" s="32" t="s">
        <v>119</v>
      </c>
    </row>
    <row r="4" spans="1:3" x14ac:dyDescent="0.3">
      <c r="A4" s="32" t="s">
        <v>120</v>
      </c>
    </row>
    <row r="5" spans="1:3" x14ac:dyDescent="0.3">
      <c r="A5" s="32" t="s">
        <v>118</v>
      </c>
    </row>
    <row r="6" spans="1:3" x14ac:dyDescent="0.3">
      <c r="A6" s="32" t="s">
        <v>127</v>
      </c>
    </row>
    <row r="7" spans="1:3" x14ac:dyDescent="0.3">
      <c r="A7" t="s">
        <v>126</v>
      </c>
    </row>
    <row r="8" spans="1:3" ht="22.25" customHeight="1" x14ac:dyDescent="0.3">
      <c r="A8" s="32" t="s">
        <v>33</v>
      </c>
      <c r="C8" s="34"/>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7</vt:i4>
      </vt:variant>
    </vt:vector>
  </HeadingPairs>
  <TitlesOfParts>
    <vt:vector size="10" baseType="lpstr">
      <vt:lpstr>Declaración responsable</vt:lpstr>
      <vt:lpstr>B3 TRE23 con CE</vt:lpstr>
      <vt:lpstr>Hoja1</vt:lpstr>
      <vt:lpstr>ala</vt:lpstr>
      <vt:lpstr>'Declaración responsable'!Área_de_impresión</vt:lpstr>
      <vt:lpstr>'B3 TRE23 con CE'!azul</vt:lpstr>
      <vt:lpstr>datos</vt:lpstr>
      <vt:lpstr>'B3 TRE23 con CE'!lista</vt:lpstr>
      <vt:lpstr>'B3 TRE23 con CE'!listado</vt:lpstr>
      <vt:lpstr>listado2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Elvira Arana</cp:lastModifiedBy>
  <cp:lastPrinted>2022-07-21T16:14:36Z</cp:lastPrinted>
  <dcterms:created xsi:type="dcterms:W3CDTF">2022-04-04T08:15:52Z</dcterms:created>
  <dcterms:modified xsi:type="dcterms:W3CDTF">2025-01-09T15:40:01Z</dcterms:modified>
</cp:coreProperties>
</file>